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hard\Documents\Business\Sauder &amp; TRU\Sauder\Semester 3 Files\446\Projects\"/>
    </mc:Choice>
  </mc:AlternateContent>
  <bookViews>
    <workbookView xWindow="0" yWindow="0" windowWidth="28770" windowHeight="12870" activeTab="1"/>
  </bookViews>
  <sheets>
    <sheet name="Data Input Table" sheetId="3" r:id="rId1"/>
    <sheet name="Building Pro Forma Budget" sheetId="5" r:id="rId2"/>
    <sheet name="NPV IRR DCF Cash Flow Model" sheetId="4" r:id="rId3"/>
    <sheet name="Sensitivity Analysis" sheetId="1" r:id="rId4"/>
    <sheet name="Workbook 1 Calculations" sheetId="6" r:id="rId5"/>
  </sheets>
  <definedNames>
    <definedName name="solver_adj" localSheetId="2" hidden="1">'NPV IRR DCF Cash Flow Model'!$C$10</definedName>
    <definedName name="solver_cvg" localSheetId="2" hidden="1">0.0001</definedName>
    <definedName name="solver_cvg" localSheetId="3" hidden="1">0.0001</definedName>
    <definedName name="solver_drv" localSheetId="2" hidden="1">1</definedName>
    <definedName name="solver_drv" localSheetId="3" hidden="1">1</definedName>
    <definedName name="solver_eng" localSheetId="2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itr" localSheetId="2" hidden="1">2147483647</definedName>
    <definedName name="solver_itr" localSheetId="3" hidden="1">2147483647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0.075</definedName>
    <definedName name="solver_mrt" localSheetId="3" hidden="1">0.075</definedName>
    <definedName name="solver_msl" localSheetId="2" hidden="1">2</definedName>
    <definedName name="solver_msl" localSheetId="3" hidden="1">2</definedName>
    <definedName name="solver_neg" localSheetId="2" hidden="1">1</definedName>
    <definedName name="solver_neg" localSheetId="3" hidden="1">1</definedName>
    <definedName name="solver_nod" localSheetId="2" hidden="1">2147483647</definedName>
    <definedName name="solver_nod" localSheetId="3" hidden="1">2147483647</definedName>
    <definedName name="solver_num" localSheetId="2" hidden="1">0</definedName>
    <definedName name="solver_num" localSheetId="3" hidden="1">0</definedName>
    <definedName name="solver_nwt" localSheetId="2" hidden="1">1</definedName>
    <definedName name="solver_nwt" localSheetId="3" hidden="1">1</definedName>
    <definedName name="solver_opt" localSheetId="2" hidden="1">'NPV IRR DCF Cash Flow Model'!$G$29</definedName>
    <definedName name="solver_pre" localSheetId="2" hidden="1">0.000001</definedName>
    <definedName name="solver_pre" localSheetId="3" hidden="1">0.000001</definedName>
    <definedName name="solver_rbv" localSheetId="2" hidden="1">1</definedName>
    <definedName name="solver_rbv" localSheetId="3" hidden="1">1</definedName>
    <definedName name="solver_rlx" localSheetId="2" hidden="1">2</definedName>
    <definedName name="solver_rlx" localSheetId="3" hidden="1">2</definedName>
    <definedName name="solver_rsd" localSheetId="2" hidden="1">0</definedName>
    <definedName name="solver_rsd" localSheetId="3" hidden="1">0</definedName>
    <definedName name="solver_scl" localSheetId="2" hidden="1">1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100</definedName>
    <definedName name="solver_tim" localSheetId="2" hidden="1">2147483647</definedName>
    <definedName name="solver_tim" localSheetId="3" hidden="1">2147483647</definedName>
    <definedName name="solver_tol" localSheetId="2" hidden="1">0.01</definedName>
    <definedName name="solver_tol" localSheetId="3" hidden="1">0.01</definedName>
    <definedName name="solver_typ" localSheetId="2" hidden="1">3</definedName>
    <definedName name="solver_typ" localSheetId="3" hidden="1">3</definedName>
    <definedName name="solver_val" localSheetId="2" hidden="1">0.2</definedName>
    <definedName name="solver_val" localSheetId="3" hidden="1">0</definedName>
    <definedName name="solver_ver" localSheetId="2" hidden="1">3</definedName>
    <definedName name="solver_ver" localSheetId="3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4" l="1"/>
  <c r="B23" i="3" l="1"/>
  <c r="G79" i="5" l="1"/>
  <c r="C10" i="4" s="1"/>
  <c r="B4" i="6"/>
  <c r="B5" i="6"/>
  <c r="D6" i="6"/>
  <c r="G6" i="6" s="1"/>
  <c r="F6" i="6"/>
  <c r="E7" i="6"/>
  <c r="B10" i="6"/>
  <c r="D14" i="6"/>
  <c r="F19" i="6"/>
  <c r="C10" i="6" s="1"/>
  <c r="H21" i="1"/>
  <c r="G53" i="5"/>
  <c r="G7" i="6" l="1"/>
  <c r="B24" i="3" l="1"/>
  <c r="L6" i="4"/>
  <c r="A13" i="1"/>
  <c r="C13" i="1" s="1"/>
  <c r="B18" i="3" l="1"/>
  <c r="G6" i="4"/>
  <c r="G7" i="4" s="1"/>
  <c r="H6" i="4"/>
  <c r="H7" i="4" s="1"/>
  <c r="H8" i="4" s="1"/>
  <c r="I6" i="4"/>
  <c r="I7" i="4" s="1"/>
  <c r="I8" i="4" s="1"/>
  <c r="J6" i="4"/>
  <c r="K6" i="4"/>
  <c r="K7" i="4" s="1"/>
  <c r="F6" i="4"/>
  <c r="J14" i="4"/>
  <c r="K14" i="4"/>
  <c r="L14" i="4"/>
  <c r="L7" i="4"/>
  <c r="L8" i="4" s="1"/>
  <c r="L16" i="4" s="1"/>
  <c r="G42" i="5"/>
  <c r="H14" i="4"/>
  <c r="I14" i="4"/>
  <c r="G63" i="5"/>
  <c r="H16" i="4" l="1"/>
  <c r="I16" i="4"/>
  <c r="F7" i="4"/>
  <c r="M6" i="4"/>
  <c r="K8" i="4"/>
  <c r="K16" i="4" s="1"/>
  <c r="J7" i="4"/>
  <c r="J8" i="4" s="1"/>
  <c r="J16" i="4" s="1"/>
  <c r="M7" i="4" l="1"/>
  <c r="B15" i="3" s="1"/>
  <c r="B20" i="3"/>
  <c r="G66" i="5"/>
  <c r="G65" i="5"/>
  <c r="G20" i="5"/>
  <c r="D20" i="5" s="1"/>
  <c r="B19" i="3"/>
  <c r="B21" i="3" s="1"/>
  <c r="B22" i="3" s="1"/>
  <c r="G56" i="5" s="1"/>
  <c r="G59" i="5" s="1"/>
  <c r="G75" i="5" s="1"/>
  <c r="G15" i="5" l="1"/>
  <c r="G68" i="5"/>
  <c r="G22" i="5"/>
  <c r="G21" i="5"/>
  <c r="C10" i="5"/>
  <c r="C14" i="4"/>
  <c r="G6" i="5"/>
  <c r="G7" i="5"/>
  <c r="G5" i="5"/>
  <c r="D8" i="4"/>
  <c r="E8" i="4"/>
  <c r="F8" i="4"/>
  <c r="G8" i="4"/>
  <c r="M8" i="4" l="1"/>
  <c r="G16" i="5" s="1"/>
  <c r="G10" i="5"/>
  <c r="G23" i="5"/>
  <c r="D23" i="5" s="1"/>
  <c r="E12" i="4"/>
  <c r="F12" i="4"/>
  <c r="G12" i="4"/>
  <c r="D12" i="4"/>
  <c r="C16" i="4"/>
  <c r="G14" i="5" l="1"/>
  <c r="G14" i="4"/>
  <c r="G16" i="4" s="1"/>
  <c r="F14" i="4"/>
  <c r="F16" i="4" s="1"/>
  <c r="D14" i="4"/>
  <c r="D16" i="4" s="1"/>
  <c r="E14" i="4"/>
  <c r="E16" i="4" s="1"/>
  <c r="C19" i="4"/>
  <c r="C21" i="4" s="1"/>
  <c r="C23" i="4"/>
  <c r="D19" i="4" l="1"/>
  <c r="D20" i="4" s="1"/>
  <c r="D23" i="4" l="1"/>
  <c r="D21" i="4"/>
  <c r="E19" i="4" s="1"/>
  <c r="E20" i="4" l="1"/>
  <c r="E21" i="4" l="1"/>
  <c r="F19" i="4" s="1"/>
  <c r="E23" i="4"/>
  <c r="F20" i="4" l="1"/>
  <c r="F21" i="4" l="1"/>
  <c r="F23" i="4"/>
  <c r="G19" i="4" l="1"/>
  <c r="G20" i="4" s="1"/>
  <c r="G23" i="4" s="1"/>
  <c r="G21" i="4" l="1"/>
  <c r="H19" i="4" l="1"/>
  <c r="H20" i="4" s="1"/>
  <c r="H23" i="4" s="1"/>
  <c r="H21" i="4" l="1"/>
  <c r="I19" i="4" s="1"/>
  <c r="I20" i="4" s="1"/>
  <c r="I23" i="4" s="1"/>
  <c r="I21" i="4" l="1"/>
  <c r="J19" i="4" s="1"/>
  <c r="J20" i="4" s="1"/>
  <c r="G70" i="5"/>
  <c r="G73" i="5" s="1"/>
  <c r="G77" i="5" s="1"/>
  <c r="G83" i="5" s="1"/>
  <c r="F34" i="4" s="1"/>
  <c r="G82" i="5" l="1"/>
  <c r="F33" i="4" s="1"/>
  <c r="B17" i="3"/>
  <c r="J23" i="4"/>
  <c r="J21" i="4"/>
  <c r="K19" i="4" l="1"/>
  <c r="K20" i="4" s="1"/>
  <c r="K23" i="4" s="1"/>
  <c r="K21" i="4" l="1"/>
  <c r="L19" i="4" l="1"/>
  <c r="L20" i="4" s="1"/>
  <c r="L23" i="4" s="1"/>
  <c r="G29" i="4" s="1"/>
  <c r="M23" i="4" l="1"/>
  <c r="F30" i="4"/>
  <c r="M20" i="4"/>
  <c r="L21" i="4"/>
</calcChain>
</file>

<file path=xl/sharedStrings.xml><?xml version="1.0" encoding="utf-8"?>
<sst xmlns="http://schemas.openxmlformats.org/spreadsheetml/2006/main" count="245" uniqueCount="190">
  <si>
    <t>Development Cost</t>
  </si>
  <si>
    <t>Land Cost</t>
  </si>
  <si>
    <t>Land Purchase</t>
  </si>
  <si>
    <t>Total Land Costs</t>
  </si>
  <si>
    <t>Contingency</t>
  </si>
  <si>
    <t>Total Development Cost</t>
  </si>
  <si>
    <t>for duration of ownership, annualized</t>
  </si>
  <si>
    <t>Capitalized Vacancy Cost</t>
  </si>
  <si>
    <t>Per Unit</t>
  </si>
  <si>
    <t>Development Cost Charges</t>
  </si>
  <si>
    <t>Financing Cost</t>
  </si>
  <si>
    <t>Building Construction Cost</t>
  </si>
  <si>
    <t>Soft Cost (Consultants)</t>
  </si>
  <si>
    <t>Onsite Cost (Hard Cost)</t>
  </si>
  <si>
    <t>Offsite Cost (Hard Cost)</t>
  </si>
  <si>
    <t xml:space="preserve">Development Cost </t>
  </si>
  <si>
    <t>Unit Price x Units or marketable Sq Ft (MSF) x $/MSF; Net Saleable area</t>
  </si>
  <si>
    <t>Revenues</t>
  </si>
  <si>
    <t>RE Commission</t>
  </si>
  <si>
    <t>Cost of Sales</t>
  </si>
  <si>
    <t xml:space="preserve">$ per unit </t>
  </si>
  <si>
    <t>Unit Selling Price</t>
  </si>
  <si>
    <t>Buildings to be constructed/ phased based on absorption</t>
  </si>
  <si>
    <t xml:space="preserve">Phasing </t>
  </si>
  <si>
    <t>Units sold/month</t>
  </si>
  <si>
    <t>11406 SF Annually (1.73 Units/Mth)</t>
  </si>
  <si>
    <t>Absorption Rate</t>
  </si>
  <si>
    <t xml:space="preserve">% of total in sub market </t>
  </si>
  <si>
    <t>Market Share</t>
  </si>
  <si>
    <t>Total number of Units</t>
  </si>
  <si>
    <t xml:space="preserve">Holding Capacity </t>
  </si>
  <si>
    <t xml:space="preserve">~80% of GA for a residential building </t>
  </si>
  <si>
    <t>Yield/ Efficiency</t>
  </si>
  <si>
    <t>33 Units (50% max lot coverage)</t>
  </si>
  <si>
    <t>Allowable Density</t>
  </si>
  <si>
    <t>Residential Condominium</t>
  </si>
  <si>
    <t>Future Land Use</t>
  </si>
  <si>
    <t>Net Developable Area</t>
  </si>
  <si>
    <t>N/A</t>
  </si>
  <si>
    <t>Easements</t>
  </si>
  <si>
    <t>Public Dedication</t>
  </si>
  <si>
    <t>Undevelopable Land</t>
  </si>
  <si>
    <t>49124 SF</t>
  </si>
  <si>
    <t>Gross Area</t>
  </si>
  <si>
    <t>Building Development</t>
  </si>
  <si>
    <t>Input</t>
  </si>
  <si>
    <t>Hurdle Rate</t>
  </si>
  <si>
    <t>IRR</t>
  </si>
  <si>
    <t>NPV</t>
  </si>
  <si>
    <t>Cash Flow After Financing</t>
  </si>
  <si>
    <t>Closing Debt Balance</t>
  </si>
  <si>
    <t>Opening Debt Balance</t>
  </si>
  <si>
    <t>Financing</t>
  </si>
  <si>
    <t>Cash Flow Before Financing</t>
  </si>
  <si>
    <t>Total Costs</t>
  </si>
  <si>
    <t>Net Sales</t>
  </si>
  <si>
    <t>Commission</t>
  </si>
  <si>
    <t xml:space="preserve">Sale Revenue </t>
  </si>
  <si>
    <t>Year 0</t>
  </si>
  <si>
    <t>15% of cost of const. roads and services</t>
  </si>
  <si>
    <t>25% of hard costs (excluding interest)(assume cost of interest is prime plus three P+3)</t>
  </si>
  <si>
    <t>Units</t>
  </si>
  <si>
    <t>Price/Unit</t>
  </si>
  <si>
    <t>Amount</t>
  </si>
  <si>
    <t>Sales</t>
  </si>
  <si>
    <t>Apartment Types</t>
  </si>
  <si>
    <t>Bachelor</t>
  </si>
  <si>
    <t>1 bedroom</t>
  </si>
  <si>
    <t>2 bedroom</t>
  </si>
  <si>
    <t>Total Sales</t>
  </si>
  <si>
    <t>Sales Revenues</t>
  </si>
  <si>
    <t>Net Sales Revenue</t>
  </si>
  <si>
    <t>Land Costs</t>
  </si>
  <si>
    <t>Other Acquisition Costs</t>
  </si>
  <si>
    <t>Construction Costs</t>
  </si>
  <si>
    <t xml:space="preserve">General </t>
  </si>
  <si>
    <t>Site Work</t>
  </si>
  <si>
    <t>Concrete</t>
  </si>
  <si>
    <t>Steel</t>
  </si>
  <si>
    <t>Wood</t>
  </si>
  <si>
    <t>Thermal and Moisture Protection</t>
  </si>
  <si>
    <t>Door and Windows</t>
  </si>
  <si>
    <t>Finishes</t>
  </si>
  <si>
    <t>Equipment</t>
  </si>
  <si>
    <t>Furnishings</t>
  </si>
  <si>
    <t>Electrical</t>
  </si>
  <si>
    <t>Mechanical</t>
  </si>
  <si>
    <t>Masonry</t>
  </si>
  <si>
    <t>Elevators</t>
  </si>
  <si>
    <t>Total Constuction Cost</t>
  </si>
  <si>
    <t>Sales Commission</t>
  </si>
  <si>
    <t>Other Development Costs</t>
  </si>
  <si>
    <t>Property Taxes</t>
  </si>
  <si>
    <t>Interest Cost</t>
  </si>
  <si>
    <t xml:space="preserve">Profit </t>
  </si>
  <si>
    <t>Residual Land Value</t>
  </si>
  <si>
    <t>Profit Margin</t>
  </si>
  <si>
    <t>Expected</t>
  </si>
  <si>
    <t>Estimated</t>
  </si>
  <si>
    <t>Profit/Cost</t>
  </si>
  <si>
    <t>Profit/Revenue</t>
  </si>
  <si>
    <t>Professional Fees and Charges</t>
  </si>
  <si>
    <t>Architectural</t>
  </si>
  <si>
    <t>Environmental Report</t>
  </si>
  <si>
    <t>Engineering (Struc. Elec. Mech. Civil. Geotech. Building Envelope)</t>
  </si>
  <si>
    <t xml:space="preserve">Legal </t>
  </si>
  <si>
    <t>Survey</t>
  </si>
  <si>
    <t>Permits, Development</t>
  </si>
  <si>
    <t>Service Connections</t>
  </si>
  <si>
    <t>Insurance</t>
  </si>
  <si>
    <t>Loan Fee</t>
  </si>
  <si>
    <t>Mortgage Insurance</t>
  </si>
  <si>
    <t>Development Interest</t>
  </si>
  <si>
    <t>Appraisal/ Market Study</t>
  </si>
  <si>
    <t>Building</t>
  </si>
  <si>
    <t>Land</t>
  </si>
  <si>
    <t>Property Purchase Tax</t>
  </si>
  <si>
    <t>Property Tax</t>
  </si>
  <si>
    <t>Assessed Property Value</t>
  </si>
  <si>
    <t xml:space="preserve">GST </t>
  </si>
  <si>
    <t xml:space="preserve">~2% of dev costs </t>
  </si>
  <si>
    <t>3.7 acres</t>
  </si>
  <si>
    <t>Gross Value upon Completion (48 units)</t>
  </si>
  <si>
    <t>Costs of Sale (2.8%)</t>
  </si>
  <si>
    <t>Net Value upon Completion</t>
  </si>
  <si>
    <t>Soft Costs (25% of hard costs)</t>
  </si>
  <si>
    <t>Development Financial Cost</t>
  </si>
  <si>
    <t>Developer's Profit (25%)</t>
  </si>
  <si>
    <t xml:space="preserve">Land Financing Cost </t>
  </si>
  <si>
    <t>Land Residual</t>
  </si>
  <si>
    <t>$150,000; $225,000; $250,000</t>
  </si>
  <si>
    <t>RE Commission (3.5%)</t>
  </si>
  <si>
    <t>19550 SF</t>
  </si>
  <si>
    <t>Units (area not to exceed FSR)</t>
  </si>
  <si>
    <t>1st quarter</t>
  </si>
  <si>
    <t>2nd quarter</t>
  </si>
  <si>
    <t>3rd quarter</t>
  </si>
  <si>
    <t>4th quarter</t>
  </si>
  <si>
    <t>-</t>
  </si>
  <si>
    <t>24438 SF</t>
  </si>
  <si>
    <t>85/sf</t>
  </si>
  <si>
    <t>FV</t>
  </si>
  <si>
    <t>PV</t>
  </si>
  <si>
    <t>Interest on Land Loan</t>
  </si>
  <si>
    <t xml:space="preserve">Residual to Land </t>
  </si>
  <si>
    <t>of LP</t>
  </si>
  <si>
    <t>Contingency for Vender Request</t>
  </si>
  <si>
    <t>B.C. Rate</t>
  </si>
  <si>
    <t>Shared btwn buyer/seller</t>
  </si>
  <si>
    <t>Average Price/Unit</t>
  </si>
  <si>
    <t>Revenue (#Units)</t>
  </si>
  <si>
    <t>Periodic Payment</t>
  </si>
  <si>
    <t>Total Fees and Charges</t>
  </si>
  <si>
    <t>P+3</t>
  </si>
  <si>
    <t>Specialties</t>
  </si>
  <si>
    <t>Year 2</t>
  </si>
  <si>
    <t>Year 3</t>
  </si>
  <si>
    <t xml:space="preserve">$85/SF  </t>
  </si>
  <si>
    <t>based on status of project at the time of assessment</t>
  </si>
  <si>
    <t>Based on municipal formula</t>
  </si>
  <si>
    <t>Year 1</t>
  </si>
  <si>
    <t>5.1(5 sales)</t>
  </si>
  <si>
    <t>Interest 13.5% (Quarterly)</t>
  </si>
  <si>
    <t>(5% Quarterly)</t>
  </si>
  <si>
    <t>Hard Costs($85/sf)</t>
  </si>
  <si>
    <t>= 0.8L x [(1+.01125)*4 - 1]</t>
  </si>
  <si>
    <t>L x (1 +.0125)*4 + 0.0366120691</t>
  </si>
  <si>
    <t>= 1.08755740601L = 2,862,734</t>
  </si>
  <si>
    <t xml:space="preserve"> 1.08755740601L = 2490264.05</t>
  </si>
  <si>
    <t>Condominium Building Development Pro Forma Budget</t>
  </si>
  <si>
    <t>Sensitivity Analysis</t>
  </si>
  <si>
    <t>(+3 Percentage Points)</t>
  </si>
  <si>
    <t>(-20% Lot prices)</t>
  </si>
  <si>
    <t>to</t>
  </si>
  <si>
    <t xml:space="preserve">to </t>
  </si>
  <si>
    <t>13.5(3.375)</t>
  </si>
  <si>
    <t>16.5(4.125)</t>
  </si>
  <si>
    <t xml:space="preserve">changed to </t>
  </si>
  <si>
    <t>changes from</t>
  </si>
  <si>
    <t>Profit</t>
  </si>
  <si>
    <t xml:space="preserve">Profit/Cost </t>
  </si>
  <si>
    <t xml:space="preserve"> </t>
  </si>
  <si>
    <t>1st year Develoment Phase; last 7 Quarters Absorption Phase</t>
  </si>
  <si>
    <t>2.4(3 sales)</t>
  </si>
  <si>
    <t>Ave. rent = $705/unit; Total of 42 empty units over the absorption period.</t>
  </si>
  <si>
    <t>Prime 2.7% (Canada)</t>
  </si>
  <si>
    <t>Breakeven</t>
  </si>
  <si>
    <t>LV</t>
  </si>
  <si>
    <t xml:space="preserve">At a 20% discount rate, NPV would equal 0 when land value is equal to </t>
  </si>
  <si>
    <t>Using Solver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</si>
</sst>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%"/>
    <numFmt numFmtId="166" formatCode="0.000%"/>
    <numFmt numFmtId="167" formatCode="0.0000%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</font>
    <font>
      <sz val="12"/>
      <name val="Bookman Old Style"/>
      <family val="1"/>
    </font>
    <font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rgb="FFFF0000"/>
      <name val="Bookman Old Style"/>
      <family val="1"/>
    </font>
    <font>
      <b/>
      <sz val="11"/>
      <color rgb="FF7030A0"/>
      <name val="Bookman Old Style"/>
      <family val="1"/>
    </font>
    <font>
      <i/>
      <sz val="11"/>
      <color rgb="FFFF0000"/>
      <name val="Bookman Old Style"/>
      <family val="1"/>
    </font>
    <font>
      <b/>
      <sz val="12"/>
      <color theme="1"/>
      <name val="Bookman Old Style"/>
      <family val="1"/>
    </font>
    <font>
      <sz val="11"/>
      <name val="Bookman Old Style"/>
      <family val="1"/>
    </font>
    <font>
      <u/>
      <sz val="11"/>
      <color theme="10"/>
      <name val="Calibri"/>
      <family val="2"/>
      <scheme val="minor"/>
    </font>
    <font>
      <sz val="12"/>
      <color rgb="FF000000"/>
      <name val="Bookman Old Style"/>
      <family val="1"/>
    </font>
    <font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b/>
      <sz val="12"/>
      <name val="Geneva"/>
    </font>
    <font>
      <sz val="12"/>
      <name val="Geneva"/>
    </font>
    <font>
      <i/>
      <sz val="12"/>
      <name val="Geneva"/>
    </font>
    <font>
      <sz val="12"/>
      <color theme="1"/>
      <name val="Geneva"/>
    </font>
    <font>
      <i/>
      <sz val="12"/>
      <color theme="1"/>
      <name val="Geneva"/>
    </font>
    <font>
      <b/>
      <i/>
      <sz val="12"/>
      <name val="Geneva"/>
    </font>
    <font>
      <sz val="12"/>
      <color rgb="FF7030A0"/>
      <name val="Geneva"/>
    </font>
    <font>
      <sz val="12"/>
      <color rgb="FFFF0000"/>
      <name val="Geneva"/>
    </font>
    <font>
      <b/>
      <sz val="12"/>
      <color theme="1"/>
      <name val="Geneva"/>
    </font>
    <font>
      <b/>
      <u/>
      <sz val="12"/>
      <color theme="10"/>
      <name val="Geneva"/>
    </font>
    <font>
      <i/>
      <sz val="12"/>
      <color rgb="FFFF0000"/>
      <name val="Geneva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DDDA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70">
    <xf numFmtId="0" fontId="0" fillId="0" borderId="0" xfId="0"/>
    <xf numFmtId="0" fontId="4" fillId="0" borderId="0" xfId="0" applyFont="1"/>
    <xf numFmtId="0" fontId="6" fillId="0" borderId="1" xfId="0" applyFont="1" applyBorder="1"/>
    <xf numFmtId="0" fontId="4" fillId="0" borderId="1" xfId="0" applyFont="1" applyBorder="1"/>
    <xf numFmtId="44" fontId="4" fillId="0" borderId="0" xfId="1" applyFont="1"/>
    <xf numFmtId="0" fontId="4" fillId="0" borderId="5" xfId="0" applyFont="1" applyBorder="1"/>
    <xf numFmtId="0" fontId="6" fillId="0" borderId="2" xfId="0" applyFont="1" applyBorder="1"/>
    <xf numFmtId="0" fontId="4" fillId="0" borderId="2" xfId="0" applyFont="1" applyBorder="1"/>
    <xf numFmtId="165" fontId="4" fillId="0" borderId="2" xfId="2" applyNumberFormat="1" applyFont="1" applyBorder="1"/>
    <xf numFmtId="44" fontId="4" fillId="0" borderId="2" xfId="1" applyFont="1" applyBorder="1"/>
    <xf numFmtId="9" fontId="4" fillId="0" borderId="0" xfId="2" applyFont="1"/>
    <xf numFmtId="44" fontId="6" fillId="0" borderId="0" xfId="1" applyFont="1" applyFill="1" applyBorder="1"/>
    <xf numFmtId="44" fontId="6" fillId="0" borderId="0" xfId="1" applyFont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0" fontId="4" fillId="0" borderId="0" xfId="0" applyFont="1" applyBorder="1"/>
    <xf numFmtId="44" fontId="4" fillId="0" borderId="0" xfId="1" applyFont="1" applyBorder="1"/>
    <xf numFmtId="6" fontId="10" fillId="0" borderId="0" xfId="0" applyNumberFormat="1" applyFont="1"/>
    <xf numFmtId="9" fontId="4" fillId="0" borderId="0" xfId="2" applyNumberFormat="1" applyFont="1"/>
    <xf numFmtId="0" fontId="4" fillId="0" borderId="0" xfId="0" applyFont="1" applyAlignment="1">
      <alignment horizontal="right"/>
    </xf>
    <xf numFmtId="9" fontId="4" fillId="0" borderId="0" xfId="0" applyNumberFormat="1" applyFont="1"/>
    <xf numFmtId="44" fontId="4" fillId="0" borderId="0" xfId="0" applyNumberFormat="1" applyFont="1"/>
    <xf numFmtId="165" fontId="4" fillId="0" borderId="0" xfId="2" applyNumberFormat="1" applyFont="1"/>
    <xf numFmtId="9" fontId="4" fillId="0" borderId="2" xfId="0" applyNumberFormat="1" applyFont="1" applyBorder="1"/>
    <xf numFmtId="165" fontId="4" fillId="0" borderId="0" xfId="0" applyNumberFormat="1" applyFont="1"/>
    <xf numFmtId="0" fontId="4" fillId="0" borderId="6" xfId="0" applyFont="1" applyBorder="1"/>
    <xf numFmtId="0" fontId="8" fillId="0" borderId="0" xfId="0" applyFont="1" applyBorder="1"/>
    <xf numFmtId="44" fontId="6" fillId="0" borderId="0" xfId="1" applyFont="1" applyBorder="1"/>
    <xf numFmtId="0" fontId="11" fillId="0" borderId="0" xfId="0" applyFont="1"/>
    <xf numFmtId="44" fontId="7" fillId="0" borderId="0" xfId="1" applyFont="1"/>
    <xf numFmtId="44" fontId="4" fillId="0" borderId="0" xfId="1" applyFont="1" applyFill="1" applyBorder="1"/>
    <xf numFmtId="44" fontId="4" fillId="0" borderId="0" xfId="1" applyNumberFormat="1" applyFont="1"/>
    <xf numFmtId="44" fontId="11" fillId="0" borderId="0" xfId="1" applyFont="1"/>
    <xf numFmtId="6" fontId="4" fillId="0" borderId="0" xfId="0" applyNumberFormat="1" applyFont="1"/>
    <xf numFmtId="167" fontId="4" fillId="0" borderId="0" xfId="2" applyNumberFormat="1" applyFont="1"/>
    <xf numFmtId="0" fontId="6" fillId="0" borderId="6" xfId="0" applyFont="1" applyBorder="1"/>
    <xf numFmtId="44" fontId="6" fillId="0" borderId="5" xfId="1" applyFont="1" applyBorder="1"/>
    <xf numFmtId="0" fontId="6" fillId="0" borderId="5" xfId="0" applyFont="1" applyBorder="1"/>
    <xf numFmtId="44" fontId="4" fillId="0" borderId="0" xfId="0" applyNumberFormat="1" applyFont="1" applyBorder="1"/>
    <xf numFmtId="44" fontId="2" fillId="0" borderId="0" xfId="1" applyFont="1" applyBorder="1" applyAlignment="1">
      <alignment horizontal="right"/>
    </xf>
    <xf numFmtId="44" fontId="6" fillId="0" borderId="5" xfId="0" applyNumberFormat="1" applyFont="1" applyBorder="1"/>
    <xf numFmtId="10" fontId="11" fillId="0" borderId="0" xfId="2" applyNumberFormat="1" applyFont="1"/>
    <xf numFmtId="44" fontId="11" fillId="0" borderId="0" xfId="1" applyFont="1" applyBorder="1"/>
    <xf numFmtId="44" fontId="4" fillId="0" borderId="6" xfId="1" applyFont="1" applyBorder="1"/>
    <xf numFmtId="0" fontId="13" fillId="2" borderId="7" xfId="0" applyFont="1" applyFill="1" applyBorder="1" applyAlignment="1">
      <alignment vertical="center" wrapText="1"/>
    </xf>
    <xf numFmtId="44" fontId="14" fillId="0" borderId="7" xfId="1" applyFont="1" applyBorder="1" applyAlignment="1">
      <alignment horizontal="right"/>
    </xf>
    <xf numFmtId="0" fontId="14" fillId="0" borderId="7" xfId="0" applyFont="1" applyBorder="1"/>
    <xf numFmtId="0" fontId="15" fillId="0" borderId="0" xfId="0" applyFont="1"/>
    <xf numFmtId="44" fontId="13" fillId="3" borderId="7" xfId="1" applyFont="1" applyFill="1" applyBorder="1" applyAlignment="1">
      <alignment horizontal="right" vertical="center" wrapText="1"/>
    </xf>
    <xf numFmtId="44" fontId="3" fillId="0" borderId="7" xfId="1" applyFont="1" applyBorder="1" applyAlignment="1">
      <alignment horizontal="right"/>
    </xf>
    <xf numFmtId="44" fontId="14" fillId="0" borderId="7" xfId="1" applyFont="1" applyBorder="1"/>
    <xf numFmtId="0" fontId="3" fillId="2" borderId="7" xfId="0" applyFont="1" applyFill="1" applyBorder="1" applyAlignment="1">
      <alignment vertical="center" wrapText="1"/>
    </xf>
    <xf numFmtId="44" fontId="14" fillId="0" borderId="7" xfId="0" applyNumberFormat="1" applyFont="1" applyBorder="1"/>
    <xf numFmtId="44" fontId="3" fillId="0" borderId="7" xfId="0" applyNumberFormat="1" applyFont="1" applyBorder="1"/>
    <xf numFmtId="9" fontId="14" fillId="0" borderId="7" xfId="0" applyNumberFormat="1" applyFont="1" applyBorder="1" applyAlignment="1">
      <alignment horizontal="left"/>
    </xf>
    <xf numFmtId="44" fontId="3" fillId="0" borderId="7" xfId="1" applyFont="1" applyBorder="1"/>
    <xf numFmtId="0" fontId="14" fillId="0" borderId="7" xfId="0" applyFont="1" applyBorder="1" applyAlignment="1">
      <alignment vertical="center"/>
    </xf>
    <xf numFmtId="8" fontId="14" fillId="0" borderId="7" xfId="0" applyNumberFormat="1" applyFont="1" applyBorder="1" applyAlignment="1">
      <alignment vertical="center"/>
    </xf>
    <xf numFmtId="0" fontId="16" fillId="0" borderId="7" xfId="3" applyFont="1" applyBorder="1" applyAlignment="1">
      <alignment horizontal="center"/>
    </xf>
    <xf numFmtId="0" fontId="17" fillId="0" borderId="17" xfId="3" applyFont="1" applyBorder="1" applyAlignment="1">
      <alignment horizontal="left"/>
    </xf>
    <xf numFmtId="0" fontId="17" fillId="0" borderId="0" xfId="3" applyFont="1" applyBorder="1"/>
    <xf numFmtId="0" fontId="18" fillId="0" borderId="14" xfId="3" applyFont="1" applyBorder="1"/>
    <xf numFmtId="0" fontId="17" fillId="0" borderId="14" xfId="3" applyFont="1" applyBorder="1" applyAlignment="1">
      <alignment horizontal="right"/>
    </xf>
    <xf numFmtId="0" fontId="17" fillId="0" borderId="3" xfId="3" applyFont="1" applyBorder="1" applyAlignment="1">
      <alignment horizontal="left"/>
    </xf>
    <xf numFmtId="0" fontId="17" fillId="0" borderId="0" xfId="3" applyFont="1"/>
    <xf numFmtId="0" fontId="18" fillId="0" borderId="13" xfId="3" applyFont="1" applyBorder="1"/>
    <xf numFmtId="0" fontId="17" fillId="0" borderId="13" xfId="3" applyFont="1" applyBorder="1" applyAlignment="1">
      <alignment horizontal="right"/>
    </xf>
    <xf numFmtId="9" fontId="17" fillId="0" borderId="13" xfId="3" applyNumberFormat="1" applyFont="1" applyBorder="1" applyAlignment="1">
      <alignment horizontal="right"/>
    </xf>
    <xf numFmtId="44" fontId="17" fillId="0" borderId="13" xfId="1" applyFont="1" applyBorder="1" applyAlignment="1">
      <alignment horizontal="right"/>
    </xf>
    <xf numFmtId="44" fontId="19" fillId="0" borderId="13" xfId="1" applyFont="1" applyBorder="1" applyAlignment="1">
      <alignment horizontal="right"/>
    </xf>
    <xf numFmtId="6" fontId="17" fillId="0" borderId="3" xfId="3" applyNumberFormat="1" applyFont="1" applyBorder="1" applyAlignment="1">
      <alignment horizontal="left" vertical="center"/>
    </xf>
    <xf numFmtId="0" fontId="20" fillId="0" borderId="13" xfId="3" applyFont="1" applyBorder="1"/>
    <xf numFmtId="0" fontId="18" fillId="0" borderId="12" xfId="3" applyFont="1" applyBorder="1"/>
    <xf numFmtId="44" fontId="17" fillId="0" borderId="12" xfId="1" applyFont="1" applyBorder="1" applyAlignment="1">
      <alignment horizontal="right"/>
    </xf>
    <xf numFmtId="0" fontId="17" fillId="0" borderId="4" xfId="3" applyFont="1" applyBorder="1" applyAlignment="1">
      <alignment horizontal="left"/>
    </xf>
    <xf numFmtId="0" fontId="17" fillId="0" borderId="0" xfId="3" applyFont="1" applyBorder="1" applyAlignment="1">
      <alignment horizontal="right"/>
    </xf>
    <xf numFmtId="0" fontId="17" fillId="0" borderId="0" xfId="3" applyFont="1" applyBorder="1" applyAlignment="1">
      <alignment horizontal="left"/>
    </xf>
    <xf numFmtId="44" fontId="21" fillId="0" borderId="7" xfId="1" applyFont="1" applyBorder="1"/>
    <xf numFmtId="0" fontId="21" fillId="0" borderId="7" xfId="3" applyFont="1" applyBorder="1"/>
    <xf numFmtId="0" fontId="16" fillId="0" borderId="3" xfId="3" applyFont="1" applyBorder="1"/>
    <xf numFmtId="0" fontId="16" fillId="0" borderId="0" xfId="3" applyFont="1"/>
    <xf numFmtId="0" fontId="17" fillId="0" borderId="3" xfId="3" applyFont="1" applyBorder="1"/>
    <xf numFmtId="0" fontId="16" fillId="0" borderId="0" xfId="3" applyFont="1" applyBorder="1"/>
    <xf numFmtId="0" fontId="16" fillId="0" borderId="10" xfId="3" applyFont="1" applyBorder="1"/>
    <xf numFmtId="0" fontId="16" fillId="0" borderId="8" xfId="3" applyFont="1" applyBorder="1"/>
    <xf numFmtId="0" fontId="16" fillId="0" borderId="7" xfId="3" applyFont="1" applyBorder="1"/>
    <xf numFmtId="0" fontId="17" fillId="0" borderId="15" xfId="3" applyFont="1" applyBorder="1"/>
    <xf numFmtId="0" fontId="18" fillId="0" borderId="5" xfId="3" applyFont="1" applyBorder="1" applyAlignment="1">
      <alignment horizontal="left"/>
    </xf>
    <xf numFmtId="164" fontId="17" fillId="0" borderId="14" xfId="3" applyNumberFormat="1" applyFont="1" applyBorder="1"/>
    <xf numFmtId="0" fontId="17" fillId="0" borderId="5" xfId="3" applyFont="1" applyBorder="1"/>
    <xf numFmtId="0" fontId="18" fillId="0" borderId="0" xfId="3" applyFont="1" applyAlignment="1">
      <alignment horizontal="left"/>
    </xf>
    <xf numFmtId="164" fontId="17" fillId="0" borderId="12" xfId="3" applyNumberFormat="1" applyFont="1" applyBorder="1"/>
    <xf numFmtId="164" fontId="16" fillId="0" borderId="13" xfId="3" applyNumberFormat="1" applyFont="1" applyBorder="1"/>
    <xf numFmtId="0" fontId="17" fillId="0" borderId="13" xfId="3" applyFont="1" applyBorder="1"/>
    <xf numFmtId="164" fontId="17" fillId="0" borderId="13" xfId="3" applyNumberFormat="1" applyFont="1" applyBorder="1"/>
    <xf numFmtId="164" fontId="18" fillId="0" borderId="0" xfId="4" applyFont="1"/>
    <xf numFmtId="164" fontId="18" fillId="0" borderId="3" xfId="4" applyFont="1" applyBorder="1"/>
    <xf numFmtId="44" fontId="18" fillId="0" borderId="0" xfId="1" applyFont="1" applyAlignment="1">
      <alignment horizontal="center"/>
    </xf>
    <xf numFmtId="44" fontId="18" fillId="0" borderId="3" xfId="1" applyFont="1" applyBorder="1" applyAlignment="1">
      <alignment horizontal="center"/>
    </xf>
    <xf numFmtId="44" fontId="18" fillId="0" borderId="13" xfId="1" applyFont="1" applyBorder="1" applyAlignment="1">
      <alignment horizontal="center"/>
    </xf>
    <xf numFmtId="0" fontId="16" fillId="0" borderId="5" xfId="3" applyFont="1" applyBorder="1"/>
    <xf numFmtId="0" fontId="18" fillId="0" borderId="5" xfId="3" applyFont="1" applyBorder="1"/>
    <xf numFmtId="0" fontId="18" fillId="0" borderId="0" xfId="3" applyFont="1"/>
    <xf numFmtId="44" fontId="16" fillId="0" borderId="13" xfId="3" applyNumberFormat="1" applyFont="1" applyBorder="1"/>
    <xf numFmtId="0" fontId="17" fillId="0" borderId="11" xfId="3" applyFont="1" applyBorder="1"/>
    <xf numFmtId="0" fontId="17" fillId="0" borderId="14" xfId="3" applyFont="1" applyBorder="1"/>
    <xf numFmtId="0" fontId="17" fillId="0" borderId="4" xfId="3" applyFont="1" applyBorder="1"/>
    <xf numFmtId="0" fontId="17" fillId="0" borderId="9" xfId="3" applyFont="1" applyBorder="1"/>
    <xf numFmtId="0" fontId="17" fillId="0" borderId="2" xfId="3" applyFont="1" applyBorder="1"/>
    <xf numFmtId="0" fontId="17" fillId="0" borderId="12" xfId="3" applyFont="1" applyBorder="1"/>
    <xf numFmtId="0" fontId="17" fillId="0" borderId="0" xfId="3" applyNumberFormat="1" applyFont="1" applyBorder="1"/>
    <xf numFmtId="0" fontId="18" fillId="0" borderId="2" xfId="3" applyFont="1" applyBorder="1"/>
    <xf numFmtId="0" fontId="22" fillId="0" borderId="0" xfId="3" applyFont="1"/>
    <xf numFmtId="10" fontId="17" fillId="0" borderId="0" xfId="2" applyNumberFormat="1" applyFont="1"/>
    <xf numFmtId="10" fontId="23" fillId="0" borderId="0" xfId="2" applyNumberFormat="1" applyFont="1"/>
    <xf numFmtId="10" fontId="16" fillId="0" borderId="0" xfId="2" applyNumberFormat="1" applyFont="1"/>
    <xf numFmtId="0" fontId="17" fillId="0" borderId="0" xfId="3" applyFont="1" applyAlignment="1">
      <alignment horizontal="right"/>
    </xf>
    <xf numFmtId="9" fontId="17" fillId="0" borderId="0" xfId="3" applyNumberFormat="1" applyFont="1"/>
    <xf numFmtId="44" fontId="16" fillId="0" borderId="0" xfId="1" applyFont="1"/>
    <xf numFmtId="0" fontId="19" fillId="0" borderId="0" xfId="0" applyFont="1"/>
    <xf numFmtId="0" fontId="19" fillId="0" borderId="15" xfId="0" applyFont="1" applyBorder="1"/>
    <xf numFmtId="0" fontId="19" fillId="0" borderId="0" xfId="0" applyFont="1" applyBorder="1"/>
    <xf numFmtId="0" fontId="19" fillId="0" borderId="3" xfId="0" applyFont="1" applyBorder="1"/>
    <xf numFmtId="0" fontId="24" fillId="0" borderId="15" xfId="0" applyFont="1" applyBorder="1"/>
    <xf numFmtId="0" fontId="20" fillId="0" borderId="15" xfId="0" applyFont="1" applyBorder="1"/>
    <xf numFmtId="0" fontId="20" fillId="0" borderId="0" xfId="0" applyFont="1" applyBorder="1"/>
    <xf numFmtId="44" fontId="19" fillId="0" borderId="0" xfId="1" applyFont="1" applyBorder="1"/>
    <xf numFmtId="44" fontId="20" fillId="0" borderId="3" xfId="1" applyFont="1" applyBorder="1"/>
    <xf numFmtId="9" fontId="19" fillId="0" borderId="0" xfId="2" applyFont="1" applyBorder="1"/>
    <xf numFmtId="9" fontId="20" fillId="0" borderId="3" xfId="2" applyFont="1" applyBorder="1"/>
    <xf numFmtId="0" fontId="20" fillId="0" borderId="0" xfId="0" applyFont="1" applyFill="1" applyBorder="1"/>
    <xf numFmtId="10" fontId="19" fillId="0" borderId="0" xfId="2" applyNumberFormat="1" applyFont="1" applyBorder="1"/>
    <xf numFmtId="10" fontId="20" fillId="0" borderId="3" xfId="2" applyNumberFormat="1" applyFont="1" applyBorder="1"/>
    <xf numFmtId="0" fontId="20" fillId="0" borderId="3" xfId="0" applyFont="1" applyBorder="1"/>
    <xf numFmtId="44" fontId="20" fillId="0" borderId="0" xfId="0" applyNumberFormat="1" applyFont="1"/>
    <xf numFmtId="44" fontId="20" fillId="0" borderId="0" xfId="0" applyNumberFormat="1" applyFont="1" applyBorder="1"/>
    <xf numFmtId="0" fontId="24" fillId="0" borderId="0" xfId="0" applyFont="1" applyBorder="1"/>
    <xf numFmtId="44" fontId="20" fillId="0" borderId="3" xfId="0" applyNumberFormat="1" applyFont="1" applyBorder="1"/>
    <xf numFmtId="0" fontId="19" fillId="0" borderId="2" xfId="0" applyFont="1" applyBorder="1"/>
    <xf numFmtId="0" fontId="19" fillId="0" borderId="4" xfId="0" applyFont="1" applyBorder="1"/>
    <xf numFmtId="164" fontId="19" fillId="0" borderId="3" xfId="4" applyFont="1" applyBorder="1"/>
    <xf numFmtId="164" fontId="19" fillId="0" borderId="0" xfId="4" applyFont="1"/>
    <xf numFmtId="0" fontId="19" fillId="0" borderId="0" xfId="4" applyNumberFormat="1" applyFont="1"/>
    <xf numFmtId="0" fontId="19" fillId="0" borderId="3" xfId="4" applyNumberFormat="1" applyFont="1" applyBorder="1"/>
    <xf numFmtId="0" fontId="19" fillId="0" borderId="15" xfId="4" applyNumberFormat="1" applyFont="1" applyBorder="1" applyAlignment="1">
      <alignment horizontal="left"/>
    </xf>
    <xf numFmtId="164" fontId="23" fillId="0" borderId="11" xfId="4" applyFont="1" applyBorder="1"/>
    <xf numFmtId="164" fontId="19" fillId="0" borderId="5" xfId="4" applyFont="1" applyBorder="1"/>
    <xf numFmtId="164" fontId="19" fillId="0" borderId="11" xfId="4" applyFont="1" applyBorder="1"/>
    <xf numFmtId="164" fontId="19" fillId="0" borderId="14" xfId="4" applyFont="1" applyBorder="1"/>
    <xf numFmtId="165" fontId="19" fillId="0" borderId="3" xfId="2" applyNumberFormat="1" applyFont="1" applyBorder="1"/>
    <xf numFmtId="164" fontId="19" fillId="0" borderId="13" xfId="4" applyFont="1" applyBorder="1"/>
    <xf numFmtId="164" fontId="23" fillId="0" borderId="3" xfId="4" applyFont="1" applyBorder="1"/>
    <xf numFmtId="166" fontId="19" fillId="0" borderId="0" xfId="2" applyNumberFormat="1" applyFont="1"/>
    <xf numFmtId="44" fontId="19" fillId="0" borderId="3" xfId="1" applyFont="1" applyBorder="1"/>
    <xf numFmtId="44" fontId="19" fillId="0" borderId="0" xfId="4" applyNumberFormat="1" applyFont="1"/>
    <xf numFmtId="44" fontId="19" fillId="0" borderId="3" xfId="4" applyNumberFormat="1" applyFont="1" applyBorder="1"/>
    <xf numFmtId="44" fontId="19" fillId="0" borderId="13" xfId="4" applyNumberFormat="1" applyFont="1" applyBorder="1"/>
    <xf numFmtId="9" fontId="19" fillId="0" borderId="0" xfId="5" applyFont="1"/>
    <xf numFmtId="165" fontId="19" fillId="0" borderId="0" xfId="5" applyNumberFormat="1" applyFont="1"/>
    <xf numFmtId="9" fontId="20" fillId="0" borderId="2" xfId="5" applyFont="1" applyBorder="1"/>
    <xf numFmtId="8" fontId="19" fillId="0" borderId="0" xfId="5" applyNumberFormat="1" applyFont="1" applyBorder="1"/>
    <xf numFmtId="8" fontId="24" fillId="0" borderId="0" xfId="1" applyNumberFormat="1" applyFont="1" applyBorder="1"/>
    <xf numFmtId="8" fontId="25" fillId="0" borderId="0" xfId="6" applyNumberFormat="1" applyFont="1"/>
    <xf numFmtId="0" fontId="26" fillId="0" borderId="0" xfId="0" applyFont="1"/>
    <xf numFmtId="9" fontId="19" fillId="0" borderId="0" xfId="2" applyNumberFormat="1" applyFont="1"/>
    <xf numFmtId="0" fontId="5" fillId="0" borderId="0" xfId="0" applyFont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11" xfId="0" applyFont="1" applyBorder="1" applyAlignment="1">
      <alignment horizontal="center"/>
    </xf>
  </cellXfs>
  <cellStyles count="7">
    <cellStyle name="Currency" xfId="1" builtinId="4"/>
    <cellStyle name="Currency 2" xfId="4"/>
    <cellStyle name="Hyperlink" xfId="6" builtinId="8"/>
    <cellStyle name="Normal" xfId="0" builtinId="0"/>
    <cellStyle name="Normal 2" xfId="3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598714</xdr:colOff>
      <xdr:row>21</xdr:row>
      <xdr:rowOff>87085</xdr:rowOff>
    </xdr:from>
    <xdr:ext cx="65" cy="172227"/>
    <xdr:sp macro="" textlink="">
      <xdr:nvSpPr>
        <xdr:cNvPr id="2" name="TextBox 1"/>
        <xdr:cNvSpPr txBox="1"/>
      </xdr:nvSpPr>
      <xdr:spPr>
        <a:xfrm>
          <a:off x="4702628" y="393518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14</xdr:col>
      <xdr:colOff>0</xdr:colOff>
      <xdr:row>21</xdr:row>
      <xdr:rowOff>87085</xdr:rowOff>
    </xdr:from>
    <xdr:ext cx="65" cy="172227"/>
    <xdr:sp macro="" textlink="">
      <xdr:nvSpPr>
        <xdr:cNvPr id="3" name="TextBox 2"/>
        <xdr:cNvSpPr txBox="1"/>
      </xdr:nvSpPr>
      <xdr:spPr>
        <a:xfrm>
          <a:off x="4687137" y="407293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145" zoomScaleNormal="145" workbookViewId="0">
      <selection activeCell="B17" sqref="B17"/>
    </sheetView>
  </sheetViews>
  <sheetFormatPr defaultRowHeight="15"/>
  <cols>
    <col min="1" max="1" width="29" style="61" customWidth="1"/>
    <col min="2" max="2" width="63.42578125" style="76" customWidth="1"/>
    <col min="3" max="3" width="86.7109375" style="77" customWidth="1"/>
    <col min="4" max="16384" width="9.140625" style="65"/>
  </cols>
  <sheetData>
    <row r="1" spans="1:3" s="61" customFormat="1" ht="15.75">
      <c r="A1" s="59" t="s">
        <v>45</v>
      </c>
      <c r="B1" s="59" t="s">
        <v>44</v>
      </c>
      <c r="C1" s="60"/>
    </row>
    <row r="2" spans="1:3">
      <c r="A2" s="62" t="s">
        <v>43</v>
      </c>
      <c r="B2" s="63" t="s">
        <v>42</v>
      </c>
      <c r="C2" s="64"/>
    </row>
    <row r="3" spans="1:3">
      <c r="A3" s="66" t="s">
        <v>41</v>
      </c>
      <c r="B3" s="67" t="s">
        <v>38</v>
      </c>
      <c r="C3" s="64"/>
    </row>
    <row r="4" spans="1:3">
      <c r="A4" s="66" t="s">
        <v>40</v>
      </c>
      <c r="B4" s="67" t="s">
        <v>38</v>
      </c>
      <c r="C4" s="64"/>
    </row>
    <row r="5" spans="1:3">
      <c r="A5" s="66" t="s">
        <v>39</v>
      </c>
      <c r="B5" s="67" t="s">
        <v>38</v>
      </c>
      <c r="C5" s="64"/>
    </row>
    <row r="6" spans="1:3">
      <c r="A6" s="66" t="s">
        <v>37</v>
      </c>
      <c r="B6" s="67" t="s">
        <v>139</v>
      </c>
      <c r="C6" s="64"/>
    </row>
    <row r="7" spans="1:3">
      <c r="A7" s="66" t="s">
        <v>36</v>
      </c>
      <c r="B7" s="67" t="s">
        <v>35</v>
      </c>
      <c r="C7" s="64"/>
    </row>
    <row r="8" spans="1:3">
      <c r="A8" s="66" t="s">
        <v>34</v>
      </c>
      <c r="B8" s="67" t="s">
        <v>33</v>
      </c>
      <c r="C8" s="64" t="s">
        <v>133</v>
      </c>
    </row>
    <row r="9" spans="1:3">
      <c r="A9" s="66" t="s">
        <v>32</v>
      </c>
      <c r="B9" s="67" t="s">
        <v>132</v>
      </c>
      <c r="C9" s="64" t="s">
        <v>31</v>
      </c>
    </row>
    <row r="10" spans="1:3">
      <c r="A10" s="66" t="s">
        <v>30</v>
      </c>
      <c r="B10" s="67">
        <v>33</v>
      </c>
      <c r="C10" s="64" t="s">
        <v>29</v>
      </c>
    </row>
    <row r="11" spans="1:3">
      <c r="A11" s="66" t="s">
        <v>28</v>
      </c>
      <c r="B11" s="68">
        <v>0.34</v>
      </c>
      <c r="C11" s="64" t="s">
        <v>27</v>
      </c>
    </row>
    <row r="12" spans="1:3">
      <c r="A12" s="66" t="s">
        <v>26</v>
      </c>
      <c r="B12" s="67" t="s">
        <v>25</v>
      </c>
      <c r="C12" s="64" t="s">
        <v>24</v>
      </c>
    </row>
    <row r="13" spans="1:3">
      <c r="A13" s="66" t="s">
        <v>23</v>
      </c>
      <c r="B13" s="67" t="s">
        <v>182</v>
      </c>
      <c r="C13" s="64" t="s">
        <v>22</v>
      </c>
    </row>
    <row r="14" spans="1:3">
      <c r="A14" s="66" t="s">
        <v>21</v>
      </c>
      <c r="B14" s="67" t="s">
        <v>130</v>
      </c>
      <c r="C14" s="64" t="s">
        <v>20</v>
      </c>
    </row>
    <row r="15" spans="1:3">
      <c r="A15" s="66" t="s">
        <v>19</v>
      </c>
      <c r="B15" s="69">
        <f>'NPV IRR DCF Cash Flow Model'!M7</f>
        <v>250249.99230000001</v>
      </c>
      <c r="C15" s="64" t="s">
        <v>131</v>
      </c>
    </row>
    <row r="16" spans="1:3">
      <c r="A16" s="66" t="s">
        <v>17</v>
      </c>
      <c r="B16" s="69">
        <v>7150000</v>
      </c>
      <c r="C16" s="64" t="s">
        <v>16</v>
      </c>
    </row>
    <row r="17" spans="1:3">
      <c r="A17" s="66" t="s">
        <v>15</v>
      </c>
      <c r="B17" s="70">
        <f>'Building Pro Forma Budget'!G73</f>
        <v>3482705.7031672206</v>
      </c>
      <c r="C17" s="64"/>
    </row>
    <row r="18" spans="1:3">
      <c r="A18" s="66" t="s">
        <v>14</v>
      </c>
      <c r="B18" s="69">
        <f>2800*42.6*0.15</f>
        <v>17892</v>
      </c>
      <c r="C18" s="64" t="s">
        <v>59</v>
      </c>
    </row>
    <row r="19" spans="1:3">
      <c r="A19" s="66" t="s">
        <v>13</v>
      </c>
      <c r="B19" s="69">
        <f>85*24438</f>
        <v>2077230</v>
      </c>
      <c r="C19" s="64" t="s">
        <v>157</v>
      </c>
    </row>
    <row r="20" spans="1:3">
      <c r="A20" s="66" t="s">
        <v>1</v>
      </c>
      <c r="B20" s="69">
        <f>'Building Pro Forma Budget'!G79</f>
        <v>2289777.11</v>
      </c>
      <c r="C20" s="71"/>
    </row>
    <row r="21" spans="1:3">
      <c r="A21" s="66" t="s">
        <v>12</v>
      </c>
      <c r="B21" s="69">
        <f>0.25*B19</f>
        <v>519307.5</v>
      </c>
      <c r="C21" s="64" t="s">
        <v>60</v>
      </c>
    </row>
    <row r="22" spans="1:3">
      <c r="A22" s="72" t="s">
        <v>11</v>
      </c>
      <c r="B22" s="69">
        <f>B19+B21</f>
        <v>2596537.5</v>
      </c>
      <c r="C22" s="64"/>
    </row>
    <row r="23" spans="1:3">
      <c r="A23" s="72" t="s">
        <v>10</v>
      </c>
      <c r="B23" s="69">
        <f>'Workbook 1 Calculations'!B9</f>
        <v>200486.94</v>
      </c>
      <c r="C23" s="64"/>
    </row>
    <row r="24" spans="1:3">
      <c r="A24" s="66" t="s">
        <v>9</v>
      </c>
      <c r="B24" s="69">
        <f>16060.35/33</f>
        <v>486.67727272727274</v>
      </c>
      <c r="C24" s="64" t="s">
        <v>8</v>
      </c>
    </row>
    <row r="25" spans="1:3">
      <c r="A25" s="73" t="s">
        <v>7</v>
      </c>
      <c r="B25" s="74">
        <v>355320</v>
      </c>
      <c r="C25" s="75" t="s">
        <v>184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44"/>
  <sheetViews>
    <sheetView tabSelected="1" topLeftCell="A34" zoomScaleNormal="100" workbookViewId="0">
      <selection activeCell="I50" sqref="I50"/>
    </sheetView>
  </sheetViews>
  <sheetFormatPr defaultRowHeight="15"/>
  <cols>
    <col min="1" max="6" width="18.140625" style="1" customWidth="1"/>
    <col min="7" max="8" width="18.85546875" style="1" customWidth="1"/>
    <col min="9" max="9" width="36.85546875" style="1" customWidth="1"/>
    <col min="10" max="10" width="30" style="1" customWidth="1"/>
    <col min="11" max="11" width="17" style="1" customWidth="1"/>
    <col min="12" max="12" width="18.28515625" style="1" bestFit="1" customWidth="1"/>
    <col min="13" max="13" width="18.28515625" style="1" customWidth="1"/>
    <col min="14" max="14" width="26.7109375" style="1" customWidth="1"/>
    <col min="15" max="15" width="25.140625" style="1" customWidth="1"/>
    <col min="16" max="26" width="9.140625" style="1"/>
    <col min="27" max="28" width="9.140625" style="1" customWidth="1"/>
    <col min="29" max="16384" width="9.140625" style="1"/>
  </cols>
  <sheetData>
    <row r="2" spans="1:8" ht="18">
      <c r="A2" s="166" t="s">
        <v>169</v>
      </c>
      <c r="B2" s="166"/>
      <c r="C2" s="166"/>
      <c r="D2" s="166"/>
      <c r="E2" s="166"/>
      <c r="F2" s="166"/>
      <c r="G2" s="166"/>
    </row>
    <row r="4" spans="1:8" ht="15.75" thickBot="1">
      <c r="A4" s="2" t="s">
        <v>64</v>
      </c>
      <c r="B4" s="3"/>
      <c r="C4" s="3" t="s">
        <v>61</v>
      </c>
      <c r="D4" s="3" t="s">
        <v>62</v>
      </c>
      <c r="E4" s="3"/>
      <c r="F4" s="3"/>
      <c r="G4" s="3" t="s">
        <v>63</v>
      </c>
      <c r="H4" s="16"/>
    </row>
    <row r="5" spans="1:8">
      <c r="A5" s="1" t="s">
        <v>65</v>
      </c>
      <c r="B5" s="1" t="s">
        <v>66</v>
      </c>
      <c r="C5" s="1">
        <v>7</v>
      </c>
      <c r="D5" s="4">
        <v>150000</v>
      </c>
      <c r="G5" s="4">
        <f>C5*D5</f>
        <v>1050000</v>
      </c>
      <c r="H5" s="4"/>
    </row>
    <row r="6" spans="1:8">
      <c r="B6" s="1" t="s">
        <v>67</v>
      </c>
      <c r="C6" s="1">
        <v>16</v>
      </c>
      <c r="D6" s="4">
        <v>225000</v>
      </c>
      <c r="G6" s="4">
        <f t="shared" ref="G6:G7" si="0">C6*D6</f>
        <v>3600000</v>
      </c>
      <c r="H6" s="4"/>
    </row>
    <row r="7" spans="1:8">
      <c r="B7" s="1" t="s">
        <v>68</v>
      </c>
      <c r="C7" s="1">
        <v>10</v>
      </c>
      <c r="D7" s="4">
        <v>250000</v>
      </c>
      <c r="G7" s="4">
        <f t="shared" si="0"/>
        <v>2500000</v>
      </c>
      <c r="H7" s="4"/>
    </row>
    <row r="10" spans="1:8">
      <c r="A10" s="38" t="s">
        <v>69</v>
      </c>
      <c r="B10" s="5"/>
      <c r="C10" s="5">
        <f>SUM(C5:C7)</f>
        <v>33</v>
      </c>
      <c r="D10" s="5"/>
      <c r="E10" s="5"/>
      <c r="F10" s="5"/>
      <c r="G10" s="41">
        <f>SUM(G5:G9)</f>
        <v>7150000</v>
      </c>
      <c r="H10" s="39"/>
    </row>
    <row r="13" spans="1:8">
      <c r="A13" s="6" t="s">
        <v>17</v>
      </c>
      <c r="B13" s="7"/>
      <c r="C13" s="7"/>
      <c r="D13" s="7"/>
      <c r="E13" s="7"/>
      <c r="F13" s="7"/>
      <c r="G13" s="7"/>
      <c r="H13" s="16"/>
    </row>
    <row r="14" spans="1:8">
      <c r="A14" s="1" t="s">
        <v>70</v>
      </c>
      <c r="G14" s="4">
        <f>G10</f>
        <v>7150000</v>
      </c>
      <c r="H14" s="4"/>
    </row>
    <row r="15" spans="1:8">
      <c r="A15" s="7" t="s">
        <v>18</v>
      </c>
      <c r="B15" s="7"/>
      <c r="C15" s="7"/>
      <c r="D15" s="8">
        <v>3.5000000000000003E-2</v>
      </c>
      <c r="E15" s="7"/>
      <c r="F15" s="7"/>
      <c r="G15" s="9">
        <f>'NPV IRR DCF Cash Flow Model'!M7</f>
        <v>250249.99230000001</v>
      </c>
      <c r="H15" s="17"/>
    </row>
    <row r="16" spans="1:8">
      <c r="A16" s="13" t="s">
        <v>71</v>
      </c>
      <c r="G16" s="12">
        <f>'NPV IRR DCF Cash Flow Model'!M8</f>
        <v>6899749.7877000002</v>
      </c>
      <c r="H16" s="4"/>
    </row>
    <row r="17" spans="1:8">
      <c r="G17" s="4"/>
      <c r="H17" s="4"/>
    </row>
    <row r="18" spans="1:8">
      <c r="G18" s="4"/>
      <c r="H18" s="4"/>
    </row>
    <row r="19" spans="1:8">
      <c r="A19" s="6" t="s">
        <v>72</v>
      </c>
      <c r="B19" s="7"/>
      <c r="C19" s="7" t="s">
        <v>61</v>
      </c>
      <c r="D19" s="7" t="s">
        <v>62</v>
      </c>
      <c r="E19" s="7"/>
      <c r="F19" s="7"/>
      <c r="G19" s="9"/>
      <c r="H19" s="17"/>
    </row>
    <row r="20" spans="1:8">
      <c r="A20" s="1" t="s">
        <v>2</v>
      </c>
      <c r="C20" s="1" t="s">
        <v>121</v>
      </c>
      <c r="D20" s="22">
        <f>G20/3.7</f>
        <v>618858.67837837827</v>
      </c>
      <c r="G20" s="4">
        <f>G79</f>
        <v>2289777.11</v>
      </c>
      <c r="H20" s="4"/>
    </row>
    <row r="21" spans="1:8">
      <c r="A21" s="1" t="s">
        <v>90</v>
      </c>
      <c r="D21" s="23">
        <v>2.8000000000000001E-2</v>
      </c>
      <c r="E21" s="1" t="s">
        <v>145</v>
      </c>
      <c r="G21" s="4">
        <f>-G20*0.028</f>
        <v>-64113.759079999996</v>
      </c>
      <c r="H21" s="4"/>
    </row>
    <row r="22" spans="1:8">
      <c r="A22" s="7" t="s">
        <v>73</v>
      </c>
      <c r="B22" s="7"/>
      <c r="C22" s="7"/>
      <c r="D22" s="24">
        <v>0.01</v>
      </c>
      <c r="E22" s="7" t="s">
        <v>146</v>
      </c>
      <c r="F22" s="7"/>
      <c r="G22" s="9">
        <f>-G20*0.01</f>
        <v>-22897.771099999998</v>
      </c>
      <c r="H22" s="17"/>
    </row>
    <row r="23" spans="1:8">
      <c r="A23" s="13" t="s">
        <v>3</v>
      </c>
      <c r="D23" s="22">
        <f>G23/3.7</f>
        <v>595342.04859999986</v>
      </c>
      <c r="G23" s="11">
        <f>SUM(G20:G22)</f>
        <v>2202765.5798199996</v>
      </c>
      <c r="H23" s="11"/>
    </row>
    <row r="24" spans="1:8">
      <c r="G24" s="4"/>
      <c r="H24" s="4"/>
    </row>
    <row r="25" spans="1:8">
      <c r="A25" s="6" t="s">
        <v>74</v>
      </c>
      <c r="B25" s="7"/>
      <c r="C25" s="7"/>
      <c r="D25" s="7"/>
      <c r="E25" s="7"/>
      <c r="F25" s="7"/>
      <c r="G25" s="9"/>
      <c r="H25" s="17"/>
    </row>
    <row r="26" spans="1:8">
      <c r="A26" s="1" t="s">
        <v>75</v>
      </c>
      <c r="G26" s="31">
        <v>293256</v>
      </c>
      <c r="H26" s="31"/>
    </row>
    <row r="27" spans="1:8">
      <c r="A27" s="1" t="s">
        <v>76</v>
      </c>
      <c r="G27" s="31">
        <v>415446</v>
      </c>
      <c r="H27" s="31"/>
    </row>
    <row r="28" spans="1:8">
      <c r="A28" s="1" t="s">
        <v>77</v>
      </c>
      <c r="G28" s="31">
        <v>183285</v>
      </c>
      <c r="H28" s="31"/>
    </row>
    <row r="29" spans="1:8">
      <c r="A29" s="1" t="s">
        <v>87</v>
      </c>
      <c r="G29" s="31">
        <v>195504</v>
      </c>
      <c r="H29" s="31"/>
    </row>
    <row r="30" spans="1:8">
      <c r="A30" s="1" t="s">
        <v>78</v>
      </c>
      <c r="G30" s="31">
        <v>48876</v>
      </c>
      <c r="H30" s="31"/>
    </row>
    <row r="31" spans="1:8">
      <c r="A31" s="1" t="s">
        <v>79</v>
      </c>
      <c r="G31" s="31">
        <v>240714.3</v>
      </c>
      <c r="H31" s="31"/>
    </row>
    <row r="32" spans="1:8">
      <c r="A32" s="1" t="s">
        <v>80</v>
      </c>
      <c r="G32" s="31">
        <v>61095</v>
      </c>
      <c r="H32" s="31"/>
    </row>
    <row r="33" spans="1:8">
      <c r="A33" s="1" t="s">
        <v>81</v>
      </c>
      <c r="G33" s="31">
        <v>36657</v>
      </c>
      <c r="H33" s="31"/>
    </row>
    <row r="34" spans="1:8">
      <c r="A34" s="1" t="s">
        <v>82</v>
      </c>
      <c r="G34" s="31">
        <v>19550.400000000001</v>
      </c>
      <c r="H34" s="31"/>
    </row>
    <row r="35" spans="1:8">
      <c r="A35" s="1" t="s">
        <v>154</v>
      </c>
      <c r="G35" s="31">
        <v>24438</v>
      </c>
      <c r="H35" s="31"/>
    </row>
    <row r="36" spans="1:8">
      <c r="A36" s="1" t="s">
        <v>83</v>
      </c>
      <c r="G36" s="31">
        <v>122190</v>
      </c>
      <c r="H36" s="31"/>
    </row>
    <row r="37" spans="1:8">
      <c r="A37" s="1" t="s">
        <v>84</v>
      </c>
      <c r="G37" s="31">
        <v>109971</v>
      </c>
      <c r="H37" s="31"/>
    </row>
    <row r="38" spans="1:8">
      <c r="A38" s="1" t="s">
        <v>88</v>
      </c>
      <c r="G38" s="31">
        <v>73314</v>
      </c>
      <c r="H38" s="31"/>
    </row>
    <row r="39" spans="1:8">
      <c r="A39" s="1" t="s">
        <v>86</v>
      </c>
      <c r="G39" s="31">
        <v>97752</v>
      </c>
      <c r="H39" s="31"/>
    </row>
    <row r="40" spans="1:8">
      <c r="A40" s="1" t="s">
        <v>85</v>
      </c>
      <c r="G40" s="31">
        <v>134409</v>
      </c>
      <c r="H40" s="31"/>
    </row>
    <row r="41" spans="1:8">
      <c r="A41" s="7" t="s">
        <v>4</v>
      </c>
      <c r="B41" s="7"/>
      <c r="C41" s="24">
        <v>0.1</v>
      </c>
      <c r="D41" s="7"/>
      <c r="E41" s="7"/>
      <c r="F41" s="7"/>
      <c r="G41" s="9">
        <v>20772.3</v>
      </c>
      <c r="H41" s="17"/>
    </row>
    <row r="42" spans="1:8">
      <c r="A42" s="13" t="s">
        <v>89</v>
      </c>
      <c r="G42" s="12">
        <f>SUM(G26:G41)</f>
        <v>2077230</v>
      </c>
      <c r="H42" s="12"/>
    </row>
    <row r="43" spans="1:8">
      <c r="G43" s="4"/>
      <c r="H43" s="4"/>
    </row>
    <row r="44" spans="1:8">
      <c r="G44" s="4"/>
      <c r="H44" s="4"/>
    </row>
    <row r="45" spans="1:8">
      <c r="A45" s="6" t="s">
        <v>91</v>
      </c>
      <c r="B45" s="7"/>
      <c r="C45" s="7"/>
      <c r="D45" s="7"/>
      <c r="E45" s="7"/>
      <c r="F45" s="7"/>
      <c r="G45" s="9"/>
      <c r="H45" s="17"/>
    </row>
    <row r="46" spans="1:8">
      <c r="A46" s="1" t="s">
        <v>101</v>
      </c>
      <c r="G46" s="4"/>
      <c r="H46" s="4"/>
    </row>
    <row r="47" spans="1:8">
      <c r="A47" s="1" t="s">
        <v>102</v>
      </c>
      <c r="G47" s="33">
        <v>31180</v>
      </c>
      <c r="H47" s="33"/>
    </row>
    <row r="48" spans="1:8">
      <c r="A48" s="1" t="s">
        <v>104</v>
      </c>
      <c r="G48" s="33">
        <v>34619</v>
      </c>
      <c r="H48" s="33"/>
    </row>
    <row r="49" spans="1:29">
      <c r="A49" s="1" t="s">
        <v>103</v>
      </c>
      <c r="G49" s="33">
        <v>5700</v>
      </c>
      <c r="H49" s="33"/>
    </row>
    <row r="50" spans="1:29">
      <c r="A50" s="1" t="s">
        <v>105</v>
      </c>
      <c r="G50" s="33">
        <v>48200</v>
      </c>
      <c r="H50" s="33"/>
    </row>
    <row r="51" spans="1:29">
      <c r="A51" s="1" t="s">
        <v>106</v>
      </c>
      <c r="G51" s="33">
        <v>13600</v>
      </c>
      <c r="H51" s="33"/>
    </row>
    <row r="52" spans="1:29">
      <c r="A52" s="1" t="s">
        <v>107</v>
      </c>
      <c r="G52" s="33">
        <v>8500</v>
      </c>
      <c r="H52" s="33"/>
    </row>
    <row r="53" spans="1:29">
      <c r="A53" s="29" t="s">
        <v>9</v>
      </c>
      <c r="G53" s="33">
        <f>'Data Input Table'!B24*33</f>
        <v>16060.35</v>
      </c>
      <c r="H53" s="33"/>
    </row>
    <row r="54" spans="1:29">
      <c r="A54" s="1" t="s">
        <v>108</v>
      </c>
      <c r="G54" s="33">
        <v>30900</v>
      </c>
      <c r="H54" s="33"/>
    </row>
    <row r="55" spans="1:29">
      <c r="A55" s="1" t="s">
        <v>109</v>
      </c>
      <c r="G55" s="33">
        <v>107010</v>
      </c>
      <c r="H55" s="33"/>
    </row>
    <row r="56" spans="1:29">
      <c r="A56" s="1" t="s">
        <v>110</v>
      </c>
      <c r="C56" s="20" t="s">
        <v>153</v>
      </c>
      <c r="D56" s="42">
        <v>5.7000000000000002E-2</v>
      </c>
      <c r="E56" s="29" t="s">
        <v>185</v>
      </c>
      <c r="G56" s="33">
        <f>'Data Input Table'!B22*0.05</f>
        <v>129826.875</v>
      </c>
      <c r="H56" s="30"/>
    </row>
    <row r="57" spans="1:29">
      <c r="A57" s="1" t="s">
        <v>111</v>
      </c>
      <c r="G57" s="33">
        <v>86697.27</v>
      </c>
      <c r="H57" s="33"/>
    </row>
    <row r="58" spans="1:29">
      <c r="A58" s="1" t="s">
        <v>113</v>
      </c>
      <c r="G58" s="33">
        <v>7014</v>
      </c>
      <c r="H58" s="43"/>
    </row>
    <row r="59" spans="1:29" ht="15" customHeight="1">
      <c r="A59" s="38" t="s">
        <v>152</v>
      </c>
      <c r="B59" s="5"/>
      <c r="C59" s="5"/>
      <c r="D59" s="5"/>
      <c r="E59" s="5"/>
      <c r="F59" s="5"/>
      <c r="G59" s="37">
        <f>SUM(G47:G58)</f>
        <v>519307.495</v>
      </c>
      <c r="H59" s="28"/>
    </row>
    <row r="60" spans="1:29" ht="15" customHeight="1">
      <c r="G60" s="4"/>
      <c r="H60" s="4"/>
    </row>
    <row r="61" spans="1:29" ht="15" customHeight="1"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1:29" ht="15.75" customHeight="1">
      <c r="A62" s="13" t="s">
        <v>92</v>
      </c>
      <c r="G62" s="4"/>
      <c r="H62" s="4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1:29">
      <c r="A63" s="1" t="s">
        <v>114</v>
      </c>
      <c r="C63" s="1" t="s">
        <v>159</v>
      </c>
      <c r="D63" s="35">
        <v>9.4743999999999995E-2</v>
      </c>
      <c r="G63" s="22">
        <f>G79*D63</f>
        <v>216942.64250983996</v>
      </c>
      <c r="H63" s="22"/>
      <c r="I63" s="40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:29">
      <c r="A64" s="1" t="s">
        <v>115</v>
      </c>
      <c r="C64" s="1" t="s">
        <v>6</v>
      </c>
      <c r="G64" s="4"/>
      <c r="H64" s="4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1:29">
      <c r="A65" s="1" t="s">
        <v>116</v>
      </c>
      <c r="C65" s="1" t="s">
        <v>147</v>
      </c>
      <c r="D65" s="25">
        <v>1.4999999999999999E-2</v>
      </c>
      <c r="G65" s="4">
        <f>G79*0.015</f>
        <v>34346.656649999997</v>
      </c>
      <c r="H65" s="4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1:29">
      <c r="A66" s="1" t="s">
        <v>117</v>
      </c>
      <c r="C66" s="1" t="s">
        <v>148</v>
      </c>
      <c r="D66" s="21">
        <v>0.02</v>
      </c>
      <c r="G66" s="4">
        <f>G79*0.01</f>
        <v>22897.771099999998</v>
      </c>
      <c r="H66" s="4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>
      <c r="A67" s="1" t="s">
        <v>118</v>
      </c>
      <c r="C67" s="1" t="s">
        <v>158</v>
      </c>
      <c r="D67" s="34">
        <v>2223000</v>
      </c>
      <c r="G67" s="4"/>
      <c r="H67" s="4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1:29" ht="15" customHeight="1">
      <c r="A68" s="1" t="s">
        <v>119</v>
      </c>
      <c r="C68" s="1" t="s">
        <v>120</v>
      </c>
      <c r="G68" s="32">
        <f>(G42+G59)*0.02</f>
        <v>51930.749900000003</v>
      </c>
      <c r="H68" s="32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1:29" ht="15.75" customHeight="1">
      <c r="A69" s="13" t="s">
        <v>93</v>
      </c>
      <c r="G69" s="4"/>
      <c r="H69" s="4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:29">
      <c r="A70" s="1" t="s">
        <v>112</v>
      </c>
      <c r="C70" s="14"/>
      <c r="G70" s="4">
        <f>-SUM('NPV IRR DCF Cash Flow Model'!D20:I20)</f>
        <v>560050.38800738042</v>
      </c>
      <c r="H70" s="4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:29">
      <c r="G71" s="4"/>
      <c r="H71" s="4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1:29" s="16" customFormat="1">
      <c r="G72" s="17"/>
      <c r="H72" s="17"/>
    </row>
    <row r="73" spans="1:29" s="16" customFormat="1">
      <c r="A73" s="15" t="s">
        <v>5</v>
      </c>
      <c r="G73" s="28">
        <f>G42+G59+G63+G65+G66+G68+G70</f>
        <v>3482705.7031672206</v>
      </c>
      <c r="H73" s="28"/>
    </row>
    <row r="74" spans="1:29">
      <c r="A74" s="27"/>
      <c r="B74" s="16"/>
      <c r="C74" s="16"/>
      <c r="D74" s="16"/>
      <c r="E74" s="16"/>
      <c r="F74" s="16"/>
      <c r="G74" s="28"/>
      <c r="H74" s="28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 spans="1:29" ht="15.75" thickBot="1">
      <c r="A75" s="36" t="s">
        <v>151</v>
      </c>
      <c r="B75" s="26"/>
      <c r="C75" s="26"/>
      <c r="D75" s="26"/>
      <c r="E75" s="26"/>
      <c r="F75" s="26"/>
      <c r="G75" s="44">
        <f>(G42+G59)/4</f>
        <v>649134.37375000003</v>
      </c>
      <c r="H75" s="17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 spans="1:29">
      <c r="A76" s="15"/>
      <c r="B76" s="16"/>
      <c r="C76" s="16"/>
      <c r="D76" s="16"/>
      <c r="E76" s="16"/>
      <c r="F76" s="16"/>
      <c r="G76" s="17"/>
      <c r="H76" s="17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 spans="1:29">
      <c r="A77" s="1" t="s">
        <v>94</v>
      </c>
      <c r="G77" s="4">
        <f>G16-G73-G79</f>
        <v>1127266.9745327798</v>
      </c>
      <c r="H77" s="4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  <row r="78" spans="1:29">
      <c r="G78" s="4"/>
      <c r="H78" s="4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79" spans="1:29">
      <c r="A79" s="1" t="s">
        <v>95</v>
      </c>
      <c r="G79" s="12">
        <f>'Workbook 1 Calculations'!B10</f>
        <v>2289777.11</v>
      </c>
      <c r="H79" s="12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pans="1:29" ht="15.75">
      <c r="G80" s="18"/>
      <c r="H80" s="18"/>
    </row>
    <row r="81" spans="1:8">
      <c r="A81" s="1" t="s">
        <v>96</v>
      </c>
      <c r="D81" s="14"/>
      <c r="F81" s="7" t="s">
        <v>97</v>
      </c>
      <c r="G81" s="7" t="s">
        <v>98</v>
      </c>
      <c r="H81" s="16"/>
    </row>
    <row r="82" spans="1:8">
      <c r="D82" s="1" t="s">
        <v>99</v>
      </c>
      <c r="F82" s="19">
        <v>0.2</v>
      </c>
      <c r="G82" s="10">
        <f>G77/G73</f>
        <v>0.32367563343283001</v>
      </c>
      <c r="H82" s="10"/>
    </row>
    <row r="83" spans="1:8">
      <c r="D83" s="1" t="s">
        <v>100</v>
      </c>
      <c r="F83" s="19">
        <v>0.15</v>
      </c>
      <c r="G83" s="10">
        <f>G77/G16</f>
        <v>0.16337794981237269</v>
      </c>
      <c r="H83" s="10"/>
    </row>
    <row r="84" spans="1:8">
      <c r="F84" s="19"/>
      <c r="G84" s="10"/>
      <c r="H84" s="10"/>
    </row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spans="6:6" ht="19.5" customHeight="1"/>
    <row r="130" spans="6:6" ht="19.5" customHeight="1"/>
    <row r="131" spans="6:6" ht="19.5" customHeight="1"/>
    <row r="132" spans="6:6" ht="19.5" customHeight="1"/>
    <row r="133" spans="6:6" ht="19.5" customHeight="1"/>
    <row r="134" spans="6:6" ht="19.5" customHeight="1"/>
    <row r="135" spans="6:6" ht="19.5" customHeight="1"/>
    <row r="136" spans="6:6" ht="19.5" customHeight="1"/>
    <row r="137" spans="6:6" ht="19.5" customHeight="1"/>
    <row r="138" spans="6:6" ht="19.5" customHeight="1">
      <c r="F138"/>
    </row>
    <row r="139" spans="6:6" ht="19.5" customHeight="1"/>
    <row r="140" spans="6:6" ht="19.5" customHeight="1"/>
    <row r="141" spans="6:6" ht="19.5" customHeight="1"/>
    <row r="142" spans="6:6" ht="19.5" customHeight="1"/>
    <row r="143" spans="6:6" ht="19.5" customHeight="1"/>
    <row r="144" spans="6:6" ht="19.5" customHeight="1"/>
  </sheetData>
  <mergeCells count="1"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L38"/>
  <sheetViews>
    <sheetView zoomScale="115" zoomScaleNormal="115" workbookViewId="0">
      <selection activeCell="F3" sqref="F3"/>
    </sheetView>
  </sheetViews>
  <sheetFormatPr defaultRowHeight="15"/>
  <cols>
    <col min="1" max="1" width="27.5703125" style="65" customWidth="1"/>
    <col min="2" max="2" width="10" style="65" customWidth="1"/>
    <col min="3" max="12" width="17.7109375" style="65" customWidth="1"/>
    <col min="13" max="13" width="17.28515625" style="65" customWidth="1"/>
    <col min="14" max="15" width="15" style="65" customWidth="1"/>
    <col min="16" max="28" width="17.7109375" style="65" customWidth="1"/>
    <col min="29" max="16384" width="9.140625" style="65"/>
  </cols>
  <sheetData>
    <row r="2" spans="1:792">
      <c r="F2" s="78">
        <f>216666.66</f>
        <v>216666.66</v>
      </c>
      <c r="G2" s="79" t="s">
        <v>149</v>
      </c>
    </row>
    <row r="3" spans="1:792" ht="15.75">
      <c r="C3" s="80" t="s">
        <v>58</v>
      </c>
      <c r="D3" s="81" t="s">
        <v>160</v>
      </c>
      <c r="G3" s="82"/>
      <c r="H3" s="81" t="s">
        <v>155</v>
      </c>
      <c r="L3" s="81" t="s">
        <v>156</v>
      </c>
    </row>
    <row r="4" spans="1:792" ht="15.75">
      <c r="C4" s="83"/>
      <c r="D4" s="84" t="s">
        <v>134</v>
      </c>
      <c r="E4" s="85" t="s">
        <v>135</v>
      </c>
      <c r="F4" s="85" t="s">
        <v>136</v>
      </c>
      <c r="G4" s="85" t="s">
        <v>137</v>
      </c>
      <c r="H4" s="86" t="s">
        <v>134</v>
      </c>
      <c r="I4" s="85" t="s">
        <v>135</v>
      </c>
      <c r="J4" s="85" t="s">
        <v>136</v>
      </c>
      <c r="K4" s="85" t="s">
        <v>137</v>
      </c>
      <c r="L4" s="85" t="s">
        <v>134</v>
      </c>
      <c r="M4" s="87"/>
    </row>
    <row r="5" spans="1:792" ht="15.75">
      <c r="A5" s="81" t="s">
        <v>150</v>
      </c>
      <c r="B5" s="81"/>
      <c r="C5" s="141"/>
      <c r="D5" s="142"/>
      <c r="E5" s="142"/>
      <c r="F5" s="143" t="s">
        <v>161</v>
      </c>
      <c r="G5" s="144" t="s">
        <v>161</v>
      </c>
      <c r="H5" s="143" t="s">
        <v>161</v>
      </c>
      <c r="I5" s="143" t="s">
        <v>161</v>
      </c>
      <c r="J5" s="143" t="s">
        <v>161</v>
      </c>
      <c r="K5" s="144" t="s">
        <v>161</v>
      </c>
      <c r="L5" s="145" t="s">
        <v>183</v>
      </c>
      <c r="M5" s="87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  <c r="OO5" s="61"/>
      <c r="OP5" s="61"/>
      <c r="OQ5" s="61"/>
      <c r="OR5" s="61"/>
      <c r="OS5" s="61"/>
      <c r="OT5" s="61"/>
      <c r="OU5" s="61"/>
      <c r="OV5" s="61"/>
      <c r="OW5" s="61"/>
      <c r="OX5" s="61"/>
      <c r="OY5" s="61"/>
      <c r="OZ5" s="61"/>
      <c r="PA5" s="61"/>
      <c r="PB5" s="61"/>
      <c r="PC5" s="61"/>
      <c r="PD5" s="61"/>
      <c r="PE5" s="61"/>
      <c r="PF5" s="61"/>
      <c r="PG5" s="61"/>
      <c r="PH5" s="61"/>
      <c r="PI5" s="61"/>
      <c r="PJ5" s="61"/>
      <c r="PK5" s="61"/>
      <c r="PL5" s="61"/>
      <c r="PM5" s="61"/>
      <c r="PN5" s="61"/>
      <c r="PO5" s="61"/>
      <c r="PP5" s="61"/>
      <c r="PQ5" s="61"/>
      <c r="PR5" s="61"/>
      <c r="PS5" s="61"/>
      <c r="PT5" s="61"/>
      <c r="PU5" s="61"/>
      <c r="PV5" s="61"/>
      <c r="PW5" s="61"/>
      <c r="PX5" s="61"/>
      <c r="PY5" s="61"/>
      <c r="PZ5" s="61"/>
      <c r="QA5" s="61"/>
      <c r="QB5" s="61"/>
      <c r="QC5" s="61"/>
      <c r="QD5" s="61"/>
      <c r="QE5" s="61"/>
      <c r="QF5" s="61"/>
      <c r="QG5" s="61"/>
      <c r="QH5" s="61"/>
      <c r="QI5" s="61"/>
      <c r="QJ5" s="61"/>
      <c r="QK5" s="61"/>
      <c r="QL5" s="61"/>
      <c r="QM5" s="61"/>
      <c r="QN5" s="61"/>
      <c r="QO5" s="61"/>
      <c r="QP5" s="61"/>
      <c r="QQ5" s="61"/>
      <c r="QR5" s="61"/>
      <c r="QS5" s="61"/>
      <c r="QT5" s="61"/>
      <c r="QU5" s="61"/>
      <c r="QV5" s="61"/>
      <c r="QW5" s="61"/>
      <c r="QX5" s="61"/>
      <c r="QY5" s="61"/>
      <c r="QZ5" s="61"/>
      <c r="RA5" s="61"/>
      <c r="RB5" s="61"/>
      <c r="RC5" s="61"/>
      <c r="RD5" s="61"/>
      <c r="RE5" s="61"/>
      <c r="RF5" s="61"/>
      <c r="RG5" s="61"/>
      <c r="RH5" s="61"/>
      <c r="RI5" s="61"/>
      <c r="RJ5" s="61"/>
      <c r="RK5" s="61"/>
      <c r="RL5" s="61"/>
      <c r="RM5" s="61"/>
      <c r="RN5" s="61"/>
      <c r="RO5" s="61"/>
      <c r="RP5" s="61"/>
      <c r="RQ5" s="61"/>
      <c r="RR5" s="61"/>
      <c r="RS5" s="61"/>
      <c r="RT5" s="61"/>
      <c r="RU5" s="61"/>
      <c r="RV5" s="61"/>
      <c r="RW5" s="61"/>
      <c r="RX5" s="61"/>
      <c r="RY5" s="61"/>
      <c r="RZ5" s="61"/>
      <c r="SA5" s="61"/>
      <c r="SB5" s="61"/>
      <c r="SC5" s="61"/>
      <c r="SD5" s="61"/>
      <c r="SE5" s="61"/>
      <c r="SF5" s="61"/>
      <c r="SG5" s="61"/>
      <c r="SH5" s="61"/>
      <c r="SI5" s="61"/>
      <c r="SJ5" s="61"/>
      <c r="SK5" s="61"/>
      <c r="SL5" s="61"/>
      <c r="SM5" s="61"/>
      <c r="SN5" s="61"/>
      <c r="SO5" s="61"/>
      <c r="SP5" s="61"/>
      <c r="SQ5" s="61"/>
      <c r="SR5" s="61"/>
      <c r="SS5" s="61"/>
      <c r="ST5" s="61"/>
      <c r="SU5" s="61"/>
      <c r="SV5" s="61"/>
      <c r="SW5" s="61"/>
      <c r="SX5" s="61"/>
      <c r="SY5" s="61"/>
      <c r="SZ5" s="61"/>
      <c r="TA5" s="61"/>
      <c r="TB5" s="61"/>
      <c r="TC5" s="61"/>
      <c r="TD5" s="61"/>
      <c r="TE5" s="61"/>
      <c r="TF5" s="61"/>
      <c r="TG5" s="61"/>
      <c r="TH5" s="61"/>
      <c r="TI5" s="61"/>
      <c r="TJ5" s="61"/>
      <c r="TK5" s="61"/>
      <c r="TL5" s="61"/>
      <c r="TM5" s="61"/>
      <c r="TN5" s="61"/>
      <c r="TO5" s="61"/>
      <c r="TP5" s="61"/>
      <c r="TQ5" s="61"/>
      <c r="TR5" s="61"/>
      <c r="TS5" s="61"/>
      <c r="TT5" s="61"/>
      <c r="TU5" s="61"/>
      <c r="TV5" s="61"/>
      <c r="TW5" s="61"/>
      <c r="TX5" s="61"/>
      <c r="TY5" s="61"/>
      <c r="TZ5" s="61"/>
      <c r="UA5" s="61"/>
      <c r="UB5" s="61"/>
      <c r="UC5" s="61"/>
      <c r="UD5" s="61"/>
      <c r="UE5" s="61"/>
      <c r="UF5" s="61"/>
      <c r="UG5" s="61"/>
      <c r="UH5" s="61"/>
      <c r="UI5" s="61"/>
      <c r="UJ5" s="61"/>
      <c r="UK5" s="61"/>
      <c r="UL5" s="61"/>
      <c r="UM5" s="61"/>
      <c r="UN5" s="61"/>
      <c r="UO5" s="61"/>
      <c r="UP5" s="61"/>
      <c r="UQ5" s="61"/>
      <c r="UR5" s="61"/>
      <c r="US5" s="61"/>
      <c r="UT5" s="61"/>
      <c r="UU5" s="61"/>
      <c r="UV5" s="61"/>
      <c r="UW5" s="61"/>
      <c r="UX5" s="61"/>
      <c r="UY5" s="61"/>
      <c r="UZ5" s="61"/>
      <c r="VA5" s="61"/>
      <c r="VB5" s="61"/>
      <c r="VC5" s="61"/>
      <c r="VD5" s="61"/>
      <c r="VE5" s="61"/>
      <c r="VF5" s="61"/>
      <c r="VG5" s="61"/>
      <c r="VH5" s="61"/>
      <c r="VI5" s="61"/>
      <c r="VJ5" s="61"/>
      <c r="VK5" s="61"/>
      <c r="VL5" s="61"/>
      <c r="VM5" s="61"/>
      <c r="VN5" s="61"/>
      <c r="VO5" s="61"/>
      <c r="VP5" s="61"/>
      <c r="VQ5" s="61"/>
      <c r="VR5" s="61"/>
      <c r="VS5" s="61"/>
      <c r="VT5" s="61"/>
      <c r="VU5" s="61"/>
      <c r="VV5" s="61"/>
      <c r="VW5" s="61"/>
      <c r="VX5" s="61"/>
      <c r="VY5" s="61"/>
      <c r="VZ5" s="61"/>
      <c r="WA5" s="61"/>
      <c r="WB5" s="61"/>
      <c r="WC5" s="61"/>
      <c r="WD5" s="61"/>
      <c r="WE5" s="61"/>
      <c r="WF5" s="61"/>
      <c r="WG5" s="61"/>
      <c r="WH5" s="61"/>
      <c r="WI5" s="61"/>
      <c r="WJ5" s="61"/>
      <c r="WK5" s="61"/>
      <c r="WL5" s="61"/>
      <c r="WM5" s="61"/>
      <c r="WN5" s="61"/>
      <c r="WO5" s="61"/>
      <c r="WP5" s="61"/>
      <c r="WQ5" s="61"/>
      <c r="WR5" s="61"/>
      <c r="WS5" s="61"/>
      <c r="WT5" s="61"/>
      <c r="WU5" s="61"/>
      <c r="WV5" s="61"/>
      <c r="WW5" s="61"/>
      <c r="WX5" s="61"/>
      <c r="WY5" s="61"/>
      <c r="WZ5" s="61"/>
      <c r="XA5" s="61"/>
      <c r="XB5" s="61"/>
      <c r="XC5" s="61"/>
      <c r="XD5" s="61"/>
      <c r="XE5" s="61"/>
      <c r="XF5" s="61"/>
      <c r="XG5" s="61"/>
      <c r="XH5" s="61"/>
      <c r="XI5" s="61"/>
      <c r="XJ5" s="61"/>
      <c r="XK5" s="61"/>
      <c r="XL5" s="61"/>
      <c r="XM5" s="61"/>
      <c r="XN5" s="61"/>
      <c r="XO5" s="61"/>
      <c r="XP5" s="61"/>
      <c r="XQ5" s="61"/>
      <c r="XR5" s="61"/>
      <c r="XS5" s="61"/>
      <c r="XT5" s="61"/>
      <c r="XU5" s="61"/>
      <c r="XV5" s="61"/>
      <c r="XW5" s="61"/>
      <c r="XX5" s="61"/>
      <c r="XY5" s="61"/>
      <c r="XZ5" s="61"/>
      <c r="YA5" s="61"/>
      <c r="YB5" s="61"/>
      <c r="YC5" s="61"/>
      <c r="YD5" s="61"/>
      <c r="YE5" s="61"/>
      <c r="YF5" s="61"/>
      <c r="YG5" s="61"/>
      <c r="YH5" s="61"/>
      <c r="YI5" s="61"/>
      <c r="YJ5" s="61"/>
      <c r="YK5" s="61"/>
      <c r="YL5" s="61"/>
      <c r="YM5" s="61"/>
      <c r="YN5" s="61"/>
      <c r="YO5" s="61"/>
      <c r="YP5" s="61"/>
      <c r="YQ5" s="61"/>
      <c r="YR5" s="61"/>
      <c r="YS5" s="61"/>
      <c r="YT5" s="61"/>
      <c r="YU5" s="61"/>
      <c r="YV5" s="61"/>
      <c r="YW5" s="61"/>
      <c r="YX5" s="61"/>
      <c r="YY5" s="61"/>
      <c r="YZ5" s="61"/>
      <c r="ZA5" s="61"/>
      <c r="ZB5" s="61"/>
      <c r="ZC5" s="61"/>
      <c r="ZD5" s="61"/>
      <c r="ZE5" s="61"/>
      <c r="ZF5" s="61"/>
      <c r="ZG5" s="61"/>
      <c r="ZH5" s="61"/>
      <c r="ZI5" s="61"/>
      <c r="ZJ5" s="61"/>
      <c r="ZK5" s="61"/>
      <c r="ZL5" s="61"/>
      <c r="ZM5" s="61"/>
      <c r="ZN5" s="61"/>
      <c r="ZO5" s="61"/>
      <c r="ZP5" s="61"/>
      <c r="ZQ5" s="61"/>
      <c r="ZR5" s="61"/>
      <c r="ZS5" s="61"/>
      <c r="ZT5" s="61"/>
      <c r="ZU5" s="61"/>
      <c r="ZV5" s="61"/>
      <c r="ZW5" s="61"/>
      <c r="ZX5" s="61"/>
      <c r="ZY5" s="61"/>
      <c r="ZZ5" s="61"/>
      <c r="AAA5" s="61"/>
      <c r="AAB5" s="61"/>
      <c r="AAC5" s="61"/>
      <c r="AAD5" s="61"/>
      <c r="AAE5" s="61"/>
      <c r="AAF5" s="61"/>
      <c r="AAG5" s="61"/>
      <c r="AAH5" s="61"/>
      <c r="AAI5" s="61"/>
      <c r="AAJ5" s="61"/>
      <c r="AAK5" s="61"/>
      <c r="AAL5" s="61"/>
      <c r="AAM5" s="61"/>
      <c r="AAN5" s="61"/>
      <c r="AAO5" s="61"/>
      <c r="AAP5" s="61"/>
      <c r="AAQ5" s="61"/>
      <c r="AAR5" s="61"/>
      <c r="AAS5" s="61"/>
      <c r="AAT5" s="61"/>
      <c r="AAU5" s="61"/>
      <c r="AAV5" s="61"/>
      <c r="AAW5" s="61"/>
      <c r="AAX5" s="61"/>
      <c r="AAY5" s="61"/>
      <c r="AAZ5" s="61"/>
      <c r="ABA5" s="61"/>
      <c r="ABB5" s="61"/>
      <c r="ABC5" s="61"/>
      <c r="ABD5" s="61"/>
      <c r="ABE5" s="61"/>
      <c r="ABF5" s="61"/>
      <c r="ABG5" s="61"/>
      <c r="ABH5" s="61"/>
      <c r="ABI5" s="61"/>
      <c r="ABJ5" s="61"/>
      <c r="ABK5" s="61"/>
      <c r="ABL5" s="61"/>
      <c r="ABM5" s="61"/>
      <c r="ABN5" s="61"/>
      <c r="ABO5" s="61"/>
      <c r="ABP5" s="61"/>
      <c r="ABQ5" s="61"/>
      <c r="ABR5" s="61"/>
      <c r="ABS5" s="61"/>
      <c r="ABT5" s="61"/>
      <c r="ABU5" s="61"/>
      <c r="ABV5" s="61"/>
      <c r="ABW5" s="61"/>
      <c r="ABX5" s="61"/>
      <c r="ABY5" s="61"/>
      <c r="ABZ5" s="61"/>
      <c r="ACA5" s="61"/>
      <c r="ACB5" s="61"/>
      <c r="ACC5" s="61"/>
      <c r="ACD5" s="61"/>
      <c r="ACE5" s="61"/>
      <c r="ACF5" s="61"/>
      <c r="ACG5" s="61"/>
      <c r="ACH5" s="61"/>
      <c r="ACI5" s="61"/>
      <c r="ACJ5" s="61"/>
      <c r="ACK5" s="61"/>
      <c r="ACL5" s="61"/>
      <c r="ACM5" s="61"/>
      <c r="ACN5" s="61"/>
      <c r="ACO5" s="61"/>
      <c r="ACP5" s="61"/>
      <c r="ACQ5" s="61"/>
      <c r="ACR5" s="61"/>
      <c r="ACS5" s="61"/>
      <c r="ACT5" s="61"/>
      <c r="ACU5" s="61"/>
      <c r="ACV5" s="61"/>
      <c r="ACW5" s="61"/>
      <c r="ACX5" s="61"/>
      <c r="ACY5" s="61"/>
      <c r="ACZ5" s="61"/>
      <c r="ADA5" s="61"/>
      <c r="ADB5" s="61"/>
      <c r="ADC5" s="61"/>
      <c r="ADD5" s="61"/>
      <c r="ADE5" s="61"/>
      <c r="ADF5" s="61"/>
      <c r="ADG5" s="61"/>
      <c r="ADH5" s="61"/>
      <c r="ADI5" s="61"/>
      <c r="ADJ5" s="61"/>
      <c r="ADK5" s="61"/>
      <c r="ADL5" s="61"/>
    </row>
    <row r="6" spans="1:792" s="90" customFormat="1">
      <c r="A6" s="88" t="s">
        <v>57</v>
      </c>
      <c r="B6" s="88"/>
      <c r="C6" s="146"/>
      <c r="D6" s="147"/>
      <c r="E6" s="147"/>
      <c r="F6" s="147">
        <f>$F2*5</f>
        <v>1083333.3</v>
      </c>
      <c r="G6" s="148">
        <f t="shared" ref="G6:K6" si="0">$F2*5</f>
        <v>1083333.3</v>
      </c>
      <c r="H6" s="147">
        <f t="shared" si="0"/>
        <v>1083333.3</v>
      </c>
      <c r="I6" s="147">
        <f t="shared" si="0"/>
        <v>1083333.3</v>
      </c>
      <c r="J6" s="147">
        <f t="shared" si="0"/>
        <v>1083333.3</v>
      </c>
      <c r="K6" s="148">
        <f t="shared" si="0"/>
        <v>1083333.3</v>
      </c>
      <c r="L6" s="149">
        <f>$F2*3</f>
        <v>649999.98</v>
      </c>
      <c r="M6" s="89">
        <f>SUM(F6:L6)</f>
        <v>7149999.7799999993</v>
      </c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  <c r="LC6" s="61"/>
      <c r="LD6" s="61"/>
      <c r="LE6" s="61"/>
      <c r="LF6" s="61"/>
      <c r="LG6" s="61"/>
      <c r="LH6" s="61"/>
      <c r="LI6" s="61"/>
      <c r="LJ6" s="61"/>
      <c r="LK6" s="61"/>
      <c r="LL6" s="61"/>
      <c r="LM6" s="61"/>
      <c r="LN6" s="61"/>
      <c r="LO6" s="61"/>
      <c r="LP6" s="61"/>
      <c r="LQ6" s="61"/>
      <c r="LR6" s="61"/>
      <c r="LS6" s="61"/>
      <c r="LT6" s="61"/>
      <c r="LU6" s="61"/>
      <c r="LV6" s="61"/>
      <c r="LW6" s="61"/>
      <c r="LX6" s="61"/>
      <c r="LY6" s="61"/>
      <c r="LZ6" s="61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61"/>
      <c r="OD6" s="61"/>
      <c r="OE6" s="61"/>
      <c r="OF6" s="61"/>
      <c r="OG6" s="61"/>
      <c r="OH6" s="61"/>
      <c r="OI6" s="61"/>
      <c r="OJ6" s="61"/>
      <c r="OK6" s="61"/>
      <c r="OL6" s="61"/>
      <c r="OM6" s="61"/>
      <c r="ON6" s="61"/>
      <c r="OO6" s="61"/>
      <c r="OP6" s="61"/>
      <c r="OQ6" s="61"/>
      <c r="OR6" s="61"/>
      <c r="OS6" s="61"/>
      <c r="OT6" s="61"/>
      <c r="OU6" s="61"/>
      <c r="OV6" s="61"/>
      <c r="OW6" s="61"/>
      <c r="OX6" s="61"/>
      <c r="OY6" s="61"/>
      <c r="OZ6" s="61"/>
      <c r="PA6" s="61"/>
      <c r="PB6" s="61"/>
      <c r="PC6" s="61"/>
      <c r="PD6" s="61"/>
      <c r="PE6" s="61"/>
      <c r="PF6" s="61"/>
      <c r="PG6" s="61"/>
      <c r="PH6" s="61"/>
      <c r="PI6" s="61"/>
      <c r="PJ6" s="61"/>
      <c r="PK6" s="61"/>
      <c r="PL6" s="61"/>
      <c r="PM6" s="61"/>
      <c r="PN6" s="61"/>
      <c r="PO6" s="61"/>
      <c r="PP6" s="61"/>
      <c r="PQ6" s="61"/>
      <c r="PR6" s="61"/>
      <c r="PS6" s="61"/>
      <c r="PT6" s="61"/>
      <c r="PU6" s="61"/>
      <c r="PV6" s="61"/>
      <c r="PW6" s="61"/>
      <c r="PX6" s="61"/>
      <c r="PY6" s="61"/>
      <c r="PZ6" s="61"/>
      <c r="QA6" s="61"/>
      <c r="QB6" s="61"/>
      <c r="QC6" s="61"/>
      <c r="QD6" s="61"/>
      <c r="QE6" s="61"/>
      <c r="QF6" s="61"/>
      <c r="QG6" s="61"/>
      <c r="QH6" s="61"/>
      <c r="QI6" s="61"/>
      <c r="QJ6" s="61"/>
      <c r="QK6" s="61"/>
      <c r="QL6" s="61"/>
      <c r="QM6" s="61"/>
      <c r="QN6" s="61"/>
      <c r="QO6" s="61"/>
      <c r="QP6" s="61"/>
      <c r="QQ6" s="61"/>
      <c r="QR6" s="61"/>
      <c r="QS6" s="61"/>
      <c r="QT6" s="61"/>
      <c r="QU6" s="61"/>
      <c r="QV6" s="61"/>
      <c r="QW6" s="61"/>
      <c r="QX6" s="61"/>
      <c r="QY6" s="61"/>
      <c r="QZ6" s="61"/>
      <c r="RA6" s="61"/>
      <c r="RB6" s="61"/>
      <c r="RC6" s="61"/>
      <c r="RD6" s="61"/>
      <c r="RE6" s="61"/>
      <c r="RF6" s="61"/>
      <c r="RG6" s="61"/>
      <c r="RH6" s="61"/>
      <c r="RI6" s="61"/>
      <c r="RJ6" s="61"/>
      <c r="RK6" s="61"/>
      <c r="RL6" s="61"/>
      <c r="RM6" s="61"/>
      <c r="RN6" s="61"/>
      <c r="RO6" s="61"/>
      <c r="RP6" s="61"/>
      <c r="RQ6" s="61"/>
      <c r="RR6" s="61"/>
      <c r="RS6" s="61"/>
      <c r="RT6" s="61"/>
      <c r="RU6" s="61"/>
      <c r="RV6" s="61"/>
      <c r="RW6" s="61"/>
      <c r="RX6" s="61"/>
      <c r="RY6" s="61"/>
      <c r="RZ6" s="61"/>
      <c r="SA6" s="61"/>
      <c r="SB6" s="61"/>
      <c r="SC6" s="61"/>
      <c r="SD6" s="61"/>
      <c r="SE6" s="61"/>
      <c r="SF6" s="61"/>
      <c r="SG6" s="61"/>
      <c r="SH6" s="61"/>
      <c r="SI6" s="61"/>
      <c r="SJ6" s="61"/>
      <c r="SK6" s="61"/>
      <c r="SL6" s="61"/>
      <c r="SM6" s="61"/>
      <c r="SN6" s="61"/>
      <c r="SO6" s="61"/>
      <c r="SP6" s="61"/>
      <c r="SQ6" s="61"/>
      <c r="SR6" s="61"/>
      <c r="SS6" s="61"/>
      <c r="ST6" s="61"/>
      <c r="SU6" s="61"/>
      <c r="SV6" s="61"/>
      <c r="SW6" s="61"/>
      <c r="SX6" s="61"/>
      <c r="SY6" s="61"/>
      <c r="SZ6" s="61"/>
      <c r="TA6" s="61"/>
      <c r="TB6" s="61"/>
      <c r="TC6" s="61"/>
      <c r="TD6" s="61"/>
      <c r="TE6" s="61"/>
      <c r="TF6" s="61"/>
      <c r="TG6" s="61"/>
      <c r="TH6" s="61"/>
      <c r="TI6" s="61"/>
      <c r="TJ6" s="61"/>
      <c r="TK6" s="61"/>
      <c r="TL6" s="61"/>
      <c r="TM6" s="61"/>
      <c r="TN6" s="61"/>
      <c r="TO6" s="61"/>
      <c r="TP6" s="61"/>
      <c r="TQ6" s="61"/>
      <c r="TR6" s="61"/>
      <c r="TS6" s="61"/>
      <c r="TT6" s="61"/>
      <c r="TU6" s="61"/>
      <c r="TV6" s="61"/>
      <c r="TW6" s="61"/>
      <c r="TX6" s="61"/>
      <c r="TY6" s="61"/>
      <c r="TZ6" s="61"/>
      <c r="UA6" s="61"/>
      <c r="UB6" s="61"/>
      <c r="UC6" s="61"/>
      <c r="UD6" s="61"/>
      <c r="UE6" s="61"/>
      <c r="UF6" s="61"/>
      <c r="UG6" s="61"/>
      <c r="UH6" s="61"/>
      <c r="UI6" s="61"/>
      <c r="UJ6" s="61"/>
      <c r="UK6" s="61"/>
      <c r="UL6" s="61"/>
      <c r="UM6" s="61"/>
      <c r="UN6" s="61"/>
      <c r="UO6" s="61"/>
      <c r="UP6" s="61"/>
      <c r="UQ6" s="61"/>
      <c r="UR6" s="61"/>
      <c r="US6" s="61"/>
      <c r="UT6" s="61"/>
      <c r="UU6" s="61"/>
      <c r="UV6" s="61"/>
      <c r="UW6" s="61"/>
      <c r="UX6" s="61"/>
      <c r="UY6" s="61"/>
      <c r="UZ6" s="61"/>
      <c r="VA6" s="61"/>
      <c r="VB6" s="61"/>
      <c r="VC6" s="61"/>
      <c r="VD6" s="61"/>
      <c r="VE6" s="61"/>
      <c r="VF6" s="61"/>
      <c r="VG6" s="61"/>
      <c r="VH6" s="61"/>
      <c r="VI6" s="61"/>
      <c r="VJ6" s="61"/>
      <c r="VK6" s="61"/>
      <c r="VL6" s="61"/>
      <c r="VM6" s="61"/>
      <c r="VN6" s="61"/>
      <c r="VO6" s="61"/>
      <c r="VP6" s="61"/>
      <c r="VQ6" s="61"/>
      <c r="VR6" s="61"/>
      <c r="VS6" s="61"/>
      <c r="VT6" s="61"/>
      <c r="VU6" s="61"/>
      <c r="VV6" s="61"/>
      <c r="VW6" s="61"/>
      <c r="VX6" s="61"/>
      <c r="VY6" s="61"/>
      <c r="VZ6" s="61"/>
      <c r="WA6" s="61"/>
      <c r="WB6" s="61"/>
      <c r="WC6" s="61"/>
      <c r="WD6" s="61"/>
      <c r="WE6" s="61"/>
      <c r="WF6" s="61"/>
      <c r="WG6" s="61"/>
      <c r="WH6" s="61"/>
      <c r="WI6" s="61"/>
      <c r="WJ6" s="61"/>
      <c r="WK6" s="61"/>
      <c r="WL6" s="61"/>
      <c r="WM6" s="61"/>
      <c r="WN6" s="61"/>
      <c r="WO6" s="61"/>
      <c r="WP6" s="61"/>
      <c r="WQ6" s="61"/>
      <c r="WR6" s="61"/>
      <c r="WS6" s="61"/>
      <c r="WT6" s="61"/>
      <c r="WU6" s="61"/>
      <c r="WV6" s="61"/>
      <c r="WW6" s="61"/>
      <c r="WX6" s="61"/>
      <c r="WY6" s="61"/>
      <c r="WZ6" s="61"/>
      <c r="XA6" s="61"/>
      <c r="XB6" s="61"/>
      <c r="XC6" s="61"/>
      <c r="XD6" s="61"/>
      <c r="XE6" s="61"/>
      <c r="XF6" s="61"/>
      <c r="XG6" s="61"/>
      <c r="XH6" s="61"/>
      <c r="XI6" s="61"/>
      <c r="XJ6" s="61"/>
      <c r="XK6" s="61"/>
      <c r="XL6" s="61"/>
      <c r="XM6" s="61"/>
      <c r="XN6" s="61"/>
      <c r="XO6" s="61"/>
      <c r="XP6" s="61"/>
      <c r="XQ6" s="61"/>
      <c r="XR6" s="61"/>
      <c r="XS6" s="61"/>
      <c r="XT6" s="61"/>
      <c r="XU6" s="61"/>
      <c r="XV6" s="61"/>
      <c r="XW6" s="61"/>
      <c r="XX6" s="61"/>
      <c r="XY6" s="61"/>
      <c r="XZ6" s="61"/>
      <c r="YA6" s="61"/>
      <c r="YB6" s="61"/>
      <c r="YC6" s="61"/>
      <c r="YD6" s="61"/>
      <c r="YE6" s="61"/>
      <c r="YF6" s="61"/>
      <c r="YG6" s="61"/>
      <c r="YH6" s="61"/>
      <c r="YI6" s="61"/>
      <c r="YJ6" s="61"/>
      <c r="YK6" s="61"/>
      <c r="YL6" s="61"/>
      <c r="YM6" s="61"/>
      <c r="YN6" s="61"/>
      <c r="YO6" s="61"/>
      <c r="YP6" s="61"/>
      <c r="YQ6" s="61"/>
      <c r="YR6" s="61"/>
      <c r="YS6" s="61"/>
      <c r="YT6" s="61"/>
      <c r="YU6" s="61"/>
      <c r="YV6" s="61"/>
      <c r="YW6" s="61"/>
      <c r="YX6" s="61"/>
      <c r="YY6" s="61"/>
      <c r="YZ6" s="61"/>
      <c r="ZA6" s="61"/>
      <c r="ZB6" s="61"/>
      <c r="ZC6" s="61"/>
      <c r="ZD6" s="61"/>
      <c r="ZE6" s="61"/>
      <c r="ZF6" s="61"/>
      <c r="ZG6" s="61"/>
      <c r="ZH6" s="61"/>
      <c r="ZI6" s="61"/>
      <c r="ZJ6" s="61"/>
      <c r="ZK6" s="61"/>
      <c r="ZL6" s="61"/>
      <c r="ZM6" s="61"/>
      <c r="ZN6" s="61"/>
      <c r="ZO6" s="61"/>
      <c r="ZP6" s="61"/>
      <c r="ZQ6" s="61"/>
      <c r="ZR6" s="61"/>
      <c r="ZS6" s="61"/>
      <c r="ZT6" s="61"/>
      <c r="ZU6" s="61"/>
      <c r="ZV6" s="61"/>
      <c r="ZW6" s="61"/>
      <c r="ZX6" s="61"/>
      <c r="ZY6" s="61"/>
      <c r="ZZ6" s="61"/>
      <c r="AAA6" s="61"/>
      <c r="AAB6" s="61"/>
      <c r="AAC6" s="61"/>
      <c r="AAD6" s="61"/>
      <c r="AAE6" s="61"/>
      <c r="AAF6" s="61"/>
      <c r="AAG6" s="61"/>
      <c r="AAH6" s="61"/>
      <c r="AAI6" s="61"/>
      <c r="AAJ6" s="61"/>
      <c r="AAK6" s="61"/>
      <c r="AAL6" s="61"/>
      <c r="AAM6" s="61"/>
      <c r="AAN6" s="61"/>
      <c r="AAO6" s="61"/>
      <c r="AAP6" s="61"/>
      <c r="AAQ6" s="61"/>
      <c r="AAR6" s="61"/>
      <c r="AAS6" s="61"/>
      <c r="AAT6" s="61"/>
      <c r="AAU6" s="61"/>
      <c r="AAV6" s="61"/>
      <c r="AAW6" s="61"/>
      <c r="AAX6" s="61"/>
      <c r="AAY6" s="61"/>
      <c r="AAZ6" s="61"/>
      <c r="ABA6" s="61"/>
      <c r="ABB6" s="61"/>
      <c r="ABC6" s="61"/>
      <c r="ABD6" s="61"/>
      <c r="ABE6" s="61"/>
      <c r="ABF6" s="61"/>
      <c r="ABG6" s="61"/>
      <c r="ABH6" s="61"/>
      <c r="ABI6" s="61"/>
      <c r="ABJ6" s="61"/>
      <c r="ABK6" s="61"/>
      <c r="ABL6" s="61"/>
      <c r="ABM6" s="61"/>
      <c r="ABN6" s="61"/>
      <c r="ABO6" s="61"/>
      <c r="ABP6" s="61"/>
      <c r="ABQ6" s="61"/>
      <c r="ABR6" s="61"/>
      <c r="ABS6" s="61"/>
      <c r="ABT6" s="61"/>
      <c r="ABU6" s="61"/>
      <c r="ABV6" s="61"/>
      <c r="ABW6" s="61"/>
      <c r="ABX6" s="61"/>
      <c r="ABY6" s="61"/>
      <c r="ABZ6" s="61"/>
      <c r="ACA6" s="61"/>
      <c r="ACB6" s="61"/>
      <c r="ACC6" s="61"/>
      <c r="ACD6" s="61"/>
      <c r="ACE6" s="61"/>
      <c r="ACF6" s="61"/>
      <c r="ACG6" s="61"/>
      <c r="ACH6" s="61"/>
      <c r="ACI6" s="61"/>
      <c r="ACJ6" s="61"/>
      <c r="ACK6" s="61"/>
      <c r="ACL6" s="61"/>
      <c r="ACM6" s="61"/>
      <c r="ACN6" s="61"/>
      <c r="ACO6" s="61"/>
      <c r="ACP6" s="61"/>
      <c r="ACQ6" s="61"/>
      <c r="ACR6" s="61"/>
      <c r="ACS6" s="61"/>
      <c r="ACT6" s="61"/>
      <c r="ACU6" s="61"/>
      <c r="ACV6" s="61"/>
      <c r="ACW6" s="61"/>
      <c r="ACX6" s="61"/>
      <c r="ACY6" s="61"/>
      <c r="ACZ6" s="61"/>
      <c r="ADA6" s="61"/>
      <c r="ADB6" s="61"/>
      <c r="ADC6" s="61"/>
      <c r="ADD6" s="61"/>
      <c r="ADE6" s="61"/>
      <c r="ADF6" s="61"/>
      <c r="ADG6" s="61"/>
      <c r="ADH6" s="61"/>
      <c r="ADI6" s="61"/>
      <c r="ADJ6" s="61"/>
      <c r="ADK6" s="61"/>
      <c r="ADL6" s="61"/>
    </row>
    <row r="7" spans="1:792">
      <c r="A7" s="91" t="s">
        <v>56</v>
      </c>
      <c r="B7" s="91"/>
      <c r="C7" s="150">
        <v>3.5000000000000003E-2</v>
      </c>
      <c r="D7" s="142"/>
      <c r="E7" s="142"/>
      <c r="F7" s="142">
        <f t="shared" ref="F7:L7" si="1">F6*$C7</f>
        <v>37916.665500000003</v>
      </c>
      <c r="G7" s="141">
        <f t="shared" si="1"/>
        <v>37916.665500000003</v>
      </c>
      <c r="H7" s="141">
        <f t="shared" si="1"/>
        <v>37916.665500000003</v>
      </c>
      <c r="I7" s="141">
        <f t="shared" si="1"/>
        <v>37916.665500000003</v>
      </c>
      <c r="J7" s="141">
        <f t="shared" si="1"/>
        <v>37916.665500000003</v>
      </c>
      <c r="K7" s="141">
        <f t="shared" si="1"/>
        <v>37916.665500000003</v>
      </c>
      <c r="L7" s="151">
        <f t="shared" si="1"/>
        <v>22749.999300000003</v>
      </c>
      <c r="M7" s="92">
        <f>SUM(F7:L7)</f>
        <v>250249.99230000001</v>
      </c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61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61"/>
      <c r="OK7" s="61"/>
      <c r="OL7" s="61"/>
      <c r="OM7" s="61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61"/>
      <c r="OY7" s="61"/>
      <c r="OZ7" s="61"/>
      <c r="PA7" s="61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61"/>
      <c r="PM7" s="61"/>
      <c r="PN7" s="61"/>
      <c r="PO7" s="61"/>
      <c r="PP7" s="61"/>
      <c r="PQ7" s="61"/>
      <c r="PR7" s="61"/>
      <c r="PS7" s="61"/>
      <c r="PT7" s="61"/>
      <c r="PU7" s="61"/>
      <c r="PV7" s="61"/>
      <c r="PW7" s="61"/>
      <c r="PX7" s="61"/>
      <c r="PY7" s="61"/>
      <c r="PZ7" s="61"/>
      <c r="QA7" s="61"/>
      <c r="QB7" s="61"/>
      <c r="QC7" s="61"/>
      <c r="QD7" s="61"/>
      <c r="QE7" s="61"/>
      <c r="QF7" s="61"/>
      <c r="QG7" s="61"/>
      <c r="QH7" s="61"/>
      <c r="QI7" s="61"/>
      <c r="QJ7" s="61"/>
      <c r="QK7" s="61"/>
      <c r="QL7" s="61"/>
      <c r="QM7" s="61"/>
      <c r="QN7" s="61"/>
      <c r="QO7" s="61"/>
      <c r="QP7" s="61"/>
      <c r="QQ7" s="61"/>
      <c r="QR7" s="61"/>
      <c r="QS7" s="61"/>
      <c r="QT7" s="61"/>
      <c r="QU7" s="61"/>
      <c r="QV7" s="61"/>
      <c r="QW7" s="61"/>
      <c r="QX7" s="61"/>
      <c r="QY7" s="61"/>
      <c r="QZ7" s="61"/>
      <c r="RA7" s="61"/>
      <c r="RB7" s="61"/>
      <c r="RC7" s="61"/>
      <c r="RD7" s="61"/>
      <c r="RE7" s="61"/>
      <c r="RF7" s="61"/>
      <c r="RG7" s="61"/>
      <c r="RH7" s="61"/>
      <c r="RI7" s="61"/>
      <c r="RJ7" s="61"/>
      <c r="RK7" s="61"/>
      <c r="RL7" s="61"/>
      <c r="RM7" s="61"/>
      <c r="RN7" s="61"/>
      <c r="RO7" s="61"/>
      <c r="RP7" s="61"/>
      <c r="RQ7" s="61"/>
      <c r="RR7" s="61"/>
      <c r="RS7" s="61"/>
      <c r="RT7" s="61"/>
      <c r="RU7" s="61"/>
      <c r="RV7" s="61"/>
      <c r="RW7" s="61"/>
      <c r="RX7" s="61"/>
      <c r="RY7" s="61"/>
      <c r="RZ7" s="61"/>
      <c r="SA7" s="61"/>
      <c r="SB7" s="61"/>
      <c r="SC7" s="61"/>
      <c r="SD7" s="61"/>
      <c r="SE7" s="61"/>
      <c r="SF7" s="61"/>
      <c r="SG7" s="61"/>
      <c r="SH7" s="61"/>
      <c r="SI7" s="61"/>
      <c r="SJ7" s="61"/>
      <c r="SK7" s="61"/>
      <c r="SL7" s="61"/>
      <c r="SM7" s="61"/>
      <c r="SN7" s="61"/>
      <c r="SO7" s="61"/>
      <c r="SP7" s="61"/>
      <c r="SQ7" s="61"/>
      <c r="SR7" s="61"/>
      <c r="SS7" s="61"/>
      <c r="ST7" s="61"/>
      <c r="SU7" s="61"/>
      <c r="SV7" s="61"/>
      <c r="SW7" s="61"/>
      <c r="SX7" s="61"/>
      <c r="SY7" s="61"/>
      <c r="SZ7" s="61"/>
      <c r="TA7" s="61"/>
      <c r="TB7" s="61"/>
      <c r="TC7" s="61"/>
      <c r="TD7" s="61"/>
      <c r="TE7" s="61"/>
      <c r="TF7" s="61"/>
      <c r="TG7" s="61"/>
      <c r="TH7" s="61"/>
      <c r="TI7" s="61"/>
      <c r="TJ7" s="61"/>
      <c r="TK7" s="61"/>
      <c r="TL7" s="61"/>
      <c r="TM7" s="61"/>
      <c r="TN7" s="61"/>
      <c r="TO7" s="61"/>
      <c r="TP7" s="61"/>
      <c r="TQ7" s="61"/>
      <c r="TR7" s="61"/>
      <c r="TS7" s="61"/>
      <c r="TT7" s="61"/>
      <c r="TU7" s="61"/>
      <c r="TV7" s="61"/>
      <c r="TW7" s="61"/>
      <c r="TX7" s="61"/>
      <c r="TY7" s="61"/>
      <c r="TZ7" s="61"/>
      <c r="UA7" s="61"/>
      <c r="UB7" s="61"/>
      <c r="UC7" s="61"/>
      <c r="UD7" s="61"/>
      <c r="UE7" s="61"/>
      <c r="UF7" s="61"/>
      <c r="UG7" s="61"/>
      <c r="UH7" s="61"/>
      <c r="UI7" s="61"/>
      <c r="UJ7" s="61"/>
      <c r="UK7" s="61"/>
      <c r="UL7" s="61"/>
      <c r="UM7" s="61"/>
      <c r="UN7" s="61"/>
      <c r="UO7" s="61"/>
      <c r="UP7" s="61"/>
      <c r="UQ7" s="61"/>
      <c r="UR7" s="61"/>
      <c r="US7" s="61"/>
      <c r="UT7" s="61"/>
      <c r="UU7" s="61"/>
      <c r="UV7" s="61"/>
      <c r="UW7" s="61"/>
      <c r="UX7" s="61"/>
      <c r="UY7" s="61"/>
      <c r="UZ7" s="61"/>
      <c r="VA7" s="61"/>
      <c r="VB7" s="61"/>
      <c r="VC7" s="61"/>
      <c r="VD7" s="61"/>
      <c r="VE7" s="61"/>
      <c r="VF7" s="61"/>
      <c r="VG7" s="61"/>
      <c r="VH7" s="61"/>
      <c r="VI7" s="61"/>
      <c r="VJ7" s="61"/>
      <c r="VK7" s="61"/>
      <c r="VL7" s="61"/>
      <c r="VM7" s="61"/>
      <c r="VN7" s="61"/>
      <c r="VO7" s="61"/>
      <c r="VP7" s="61"/>
      <c r="VQ7" s="61"/>
      <c r="VR7" s="61"/>
      <c r="VS7" s="61"/>
      <c r="VT7" s="61"/>
      <c r="VU7" s="61"/>
      <c r="VV7" s="61"/>
      <c r="VW7" s="61"/>
      <c r="VX7" s="61"/>
      <c r="VY7" s="61"/>
      <c r="VZ7" s="61"/>
      <c r="WA7" s="61"/>
      <c r="WB7" s="61"/>
      <c r="WC7" s="61"/>
      <c r="WD7" s="61"/>
      <c r="WE7" s="61"/>
      <c r="WF7" s="61"/>
      <c r="WG7" s="61"/>
      <c r="WH7" s="61"/>
      <c r="WI7" s="61"/>
      <c r="WJ7" s="61"/>
      <c r="WK7" s="61"/>
      <c r="WL7" s="61"/>
      <c r="WM7" s="61"/>
      <c r="WN7" s="61"/>
      <c r="WO7" s="61"/>
      <c r="WP7" s="61"/>
      <c r="WQ7" s="61"/>
      <c r="WR7" s="61"/>
      <c r="WS7" s="61"/>
      <c r="WT7" s="61"/>
      <c r="WU7" s="61"/>
      <c r="WV7" s="61"/>
      <c r="WW7" s="61"/>
      <c r="WX7" s="61"/>
      <c r="WY7" s="61"/>
      <c r="WZ7" s="61"/>
      <c r="XA7" s="61"/>
      <c r="XB7" s="61"/>
      <c r="XC7" s="61"/>
      <c r="XD7" s="61"/>
      <c r="XE7" s="61"/>
      <c r="XF7" s="61"/>
      <c r="XG7" s="61"/>
      <c r="XH7" s="61"/>
      <c r="XI7" s="61"/>
      <c r="XJ7" s="61"/>
      <c r="XK7" s="61"/>
      <c r="XL7" s="61"/>
      <c r="XM7" s="61"/>
      <c r="XN7" s="61"/>
      <c r="XO7" s="61"/>
      <c r="XP7" s="61"/>
      <c r="XQ7" s="61"/>
      <c r="XR7" s="61"/>
      <c r="XS7" s="61"/>
      <c r="XT7" s="61"/>
      <c r="XU7" s="61"/>
      <c r="XV7" s="61"/>
      <c r="XW7" s="61"/>
      <c r="XX7" s="61"/>
      <c r="XY7" s="61"/>
      <c r="XZ7" s="61"/>
      <c r="YA7" s="61"/>
      <c r="YB7" s="61"/>
      <c r="YC7" s="61"/>
      <c r="YD7" s="61"/>
      <c r="YE7" s="61"/>
      <c r="YF7" s="61"/>
      <c r="YG7" s="61"/>
      <c r="YH7" s="61"/>
      <c r="YI7" s="61"/>
      <c r="YJ7" s="61"/>
      <c r="YK7" s="61"/>
      <c r="YL7" s="61"/>
      <c r="YM7" s="61"/>
      <c r="YN7" s="61"/>
      <c r="YO7" s="61"/>
      <c r="YP7" s="61"/>
      <c r="YQ7" s="61"/>
      <c r="YR7" s="61"/>
      <c r="YS7" s="61"/>
      <c r="YT7" s="61"/>
      <c r="YU7" s="61"/>
      <c r="YV7" s="61"/>
      <c r="YW7" s="61"/>
      <c r="YX7" s="61"/>
      <c r="YY7" s="61"/>
      <c r="YZ7" s="61"/>
      <c r="ZA7" s="61"/>
      <c r="ZB7" s="61"/>
      <c r="ZC7" s="61"/>
      <c r="ZD7" s="61"/>
      <c r="ZE7" s="61"/>
      <c r="ZF7" s="61"/>
      <c r="ZG7" s="61"/>
      <c r="ZH7" s="61"/>
      <c r="ZI7" s="61"/>
      <c r="ZJ7" s="61"/>
      <c r="ZK7" s="61"/>
      <c r="ZL7" s="61"/>
      <c r="ZM7" s="61"/>
      <c r="ZN7" s="61"/>
      <c r="ZO7" s="61"/>
      <c r="ZP7" s="61"/>
      <c r="ZQ7" s="61"/>
      <c r="ZR7" s="61"/>
      <c r="ZS7" s="61"/>
      <c r="ZT7" s="61"/>
      <c r="ZU7" s="61"/>
      <c r="ZV7" s="61"/>
      <c r="ZW7" s="61"/>
      <c r="ZX7" s="61"/>
      <c r="ZY7" s="61"/>
      <c r="ZZ7" s="61"/>
      <c r="AAA7" s="61"/>
      <c r="AAB7" s="61"/>
      <c r="AAC7" s="61"/>
      <c r="AAD7" s="61"/>
      <c r="AAE7" s="61"/>
      <c r="AAF7" s="61"/>
      <c r="AAG7" s="61"/>
      <c r="AAH7" s="61"/>
      <c r="AAI7" s="61"/>
      <c r="AAJ7" s="61"/>
      <c r="AAK7" s="61"/>
      <c r="AAL7" s="61"/>
      <c r="AAM7" s="61"/>
      <c r="AAN7" s="61"/>
      <c r="AAO7" s="61"/>
      <c r="AAP7" s="61"/>
      <c r="AAQ7" s="61"/>
      <c r="AAR7" s="61"/>
      <c r="AAS7" s="61"/>
      <c r="AAT7" s="61"/>
      <c r="AAU7" s="61"/>
      <c r="AAV7" s="61"/>
      <c r="AAW7" s="61"/>
      <c r="AAX7" s="61"/>
      <c r="AAY7" s="61"/>
      <c r="AAZ7" s="61"/>
      <c r="ABA7" s="61"/>
      <c r="ABB7" s="61"/>
      <c r="ABC7" s="61"/>
      <c r="ABD7" s="61"/>
      <c r="ABE7" s="61"/>
      <c r="ABF7" s="61"/>
      <c r="ABG7" s="61"/>
      <c r="ABH7" s="61"/>
      <c r="ABI7" s="61"/>
      <c r="ABJ7" s="61"/>
      <c r="ABK7" s="61"/>
      <c r="ABL7" s="61"/>
      <c r="ABM7" s="61"/>
      <c r="ABN7" s="61"/>
      <c r="ABO7" s="61"/>
      <c r="ABP7" s="61"/>
      <c r="ABQ7" s="61"/>
      <c r="ABR7" s="61"/>
      <c r="ABS7" s="61"/>
      <c r="ABT7" s="61"/>
      <c r="ABU7" s="61"/>
      <c r="ABV7" s="61"/>
      <c r="ABW7" s="61"/>
      <c r="ABX7" s="61"/>
      <c r="ABY7" s="61"/>
      <c r="ABZ7" s="61"/>
      <c r="ACA7" s="61"/>
      <c r="ACB7" s="61"/>
      <c r="ACC7" s="61"/>
      <c r="ACD7" s="61"/>
      <c r="ACE7" s="61"/>
      <c r="ACF7" s="61"/>
      <c r="ACG7" s="61"/>
      <c r="ACH7" s="61"/>
      <c r="ACI7" s="61"/>
      <c r="ACJ7" s="61"/>
      <c r="ACK7" s="61"/>
      <c r="ACL7" s="61"/>
      <c r="ACM7" s="61"/>
      <c r="ACN7" s="61"/>
      <c r="ACO7" s="61"/>
      <c r="ACP7" s="61"/>
      <c r="ACQ7" s="61"/>
      <c r="ACR7" s="61"/>
      <c r="ACS7" s="61"/>
      <c r="ACT7" s="61"/>
      <c r="ACU7" s="61"/>
      <c r="ACV7" s="61"/>
      <c r="ACW7" s="61"/>
      <c r="ACX7" s="61"/>
      <c r="ACY7" s="61"/>
      <c r="ACZ7" s="61"/>
      <c r="ADA7" s="61"/>
      <c r="ADB7" s="61"/>
      <c r="ADC7" s="61"/>
      <c r="ADD7" s="61"/>
      <c r="ADE7" s="61"/>
      <c r="ADF7" s="61"/>
      <c r="ADG7" s="61"/>
      <c r="ADH7" s="61"/>
      <c r="ADI7" s="61"/>
      <c r="ADJ7" s="61"/>
      <c r="ADK7" s="61"/>
      <c r="ADL7" s="61"/>
    </row>
    <row r="8" spans="1:792" s="90" customFormat="1" ht="15.75">
      <c r="A8" s="90" t="s">
        <v>55</v>
      </c>
      <c r="C8" s="148"/>
      <c r="D8" s="147">
        <f t="shared" ref="D8:L8" si="2">D$6-D$7</f>
        <v>0</v>
      </c>
      <c r="E8" s="147">
        <f t="shared" si="2"/>
        <v>0</v>
      </c>
      <c r="F8" s="147">
        <f t="shared" si="2"/>
        <v>1045416.6345</v>
      </c>
      <c r="G8" s="148">
        <f t="shared" si="2"/>
        <v>1045416.6345</v>
      </c>
      <c r="H8" s="148">
        <f t="shared" si="2"/>
        <v>1045416.6345</v>
      </c>
      <c r="I8" s="148">
        <f t="shared" si="2"/>
        <v>1045416.6345</v>
      </c>
      <c r="J8" s="148">
        <f t="shared" si="2"/>
        <v>1045416.6345</v>
      </c>
      <c r="K8" s="148">
        <f t="shared" si="2"/>
        <v>1045416.6345</v>
      </c>
      <c r="L8" s="149">
        <f t="shared" si="2"/>
        <v>627249.98069999996</v>
      </c>
      <c r="M8" s="93">
        <f>SUM(F8:L8)</f>
        <v>6899749.7877000002</v>
      </c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61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61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61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61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61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61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61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61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61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61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61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61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61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61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61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61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61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61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61"/>
      <c r="XD8" s="61"/>
      <c r="XE8" s="61"/>
      <c r="XF8" s="61"/>
      <c r="XG8" s="61"/>
      <c r="XH8" s="61"/>
      <c r="XI8" s="61"/>
      <c r="XJ8" s="61"/>
      <c r="XK8" s="61"/>
      <c r="XL8" s="61"/>
      <c r="XM8" s="61"/>
      <c r="XN8" s="61"/>
      <c r="XO8" s="61"/>
      <c r="XP8" s="61"/>
      <c r="XQ8" s="61"/>
      <c r="XR8" s="61"/>
      <c r="XS8" s="61"/>
      <c r="XT8" s="61"/>
      <c r="XU8" s="61"/>
      <c r="XV8" s="61"/>
      <c r="XW8" s="61"/>
      <c r="XX8" s="61"/>
      <c r="XY8" s="61"/>
      <c r="XZ8" s="61"/>
      <c r="YA8" s="61"/>
      <c r="YB8" s="61"/>
      <c r="YC8" s="61"/>
      <c r="YD8" s="61"/>
      <c r="YE8" s="61"/>
      <c r="YF8" s="61"/>
      <c r="YG8" s="61"/>
      <c r="YH8" s="61"/>
      <c r="YI8" s="61"/>
      <c r="YJ8" s="61"/>
      <c r="YK8" s="61"/>
      <c r="YL8" s="61"/>
      <c r="YM8" s="61"/>
      <c r="YN8" s="61"/>
      <c r="YO8" s="61"/>
      <c r="YP8" s="61"/>
      <c r="YQ8" s="61"/>
      <c r="YR8" s="61"/>
      <c r="YS8" s="61"/>
      <c r="YT8" s="61"/>
      <c r="YU8" s="61"/>
      <c r="YV8" s="61"/>
      <c r="YW8" s="61"/>
      <c r="YX8" s="61"/>
      <c r="YY8" s="61"/>
      <c r="YZ8" s="61"/>
      <c r="ZA8" s="61"/>
      <c r="ZB8" s="61"/>
      <c r="ZC8" s="61"/>
      <c r="ZD8" s="61"/>
      <c r="ZE8" s="61"/>
      <c r="ZF8" s="61"/>
      <c r="ZG8" s="61"/>
      <c r="ZH8" s="61"/>
      <c r="ZI8" s="61"/>
      <c r="ZJ8" s="61"/>
      <c r="ZK8" s="61"/>
      <c r="ZL8" s="61"/>
      <c r="ZM8" s="61"/>
      <c r="ZN8" s="61"/>
      <c r="ZO8" s="61"/>
      <c r="ZP8" s="61"/>
      <c r="ZQ8" s="61"/>
      <c r="ZR8" s="61"/>
      <c r="ZS8" s="61"/>
      <c r="ZT8" s="61"/>
      <c r="ZU8" s="61"/>
      <c r="ZV8" s="61"/>
      <c r="ZW8" s="61"/>
      <c r="ZX8" s="61"/>
      <c r="ZY8" s="61"/>
      <c r="ZZ8" s="61"/>
      <c r="AAA8" s="61"/>
      <c r="AAB8" s="61"/>
      <c r="AAC8" s="61"/>
      <c r="AAD8" s="61"/>
      <c r="AAE8" s="61"/>
      <c r="AAF8" s="61"/>
      <c r="AAG8" s="61"/>
      <c r="AAH8" s="61"/>
      <c r="AAI8" s="61"/>
      <c r="AAJ8" s="61"/>
      <c r="AAK8" s="61"/>
      <c r="AAL8" s="61"/>
      <c r="AAM8" s="61"/>
      <c r="AAN8" s="61"/>
      <c r="AAO8" s="61"/>
      <c r="AAP8" s="61"/>
      <c r="AAQ8" s="61"/>
      <c r="AAR8" s="61"/>
      <c r="AAS8" s="61"/>
      <c r="AAT8" s="61"/>
      <c r="AAU8" s="61"/>
      <c r="AAV8" s="61"/>
      <c r="AAW8" s="61"/>
      <c r="AAX8" s="61"/>
      <c r="AAY8" s="61"/>
      <c r="AAZ8" s="61"/>
      <c r="ABA8" s="61"/>
      <c r="ABB8" s="61"/>
      <c r="ABC8" s="61"/>
      <c r="ABD8" s="61"/>
      <c r="ABE8" s="61"/>
      <c r="ABF8" s="61"/>
      <c r="ABG8" s="61"/>
      <c r="ABH8" s="61"/>
      <c r="ABI8" s="61"/>
      <c r="ABJ8" s="61"/>
      <c r="ABK8" s="61"/>
      <c r="ABL8" s="61"/>
      <c r="ABM8" s="61"/>
      <c r="ABN8" s="61"/>
      <c r="ABO8" s="61"/>
      <c r="ABP8" s="61"/>
      <c r="ABQ8" s="61"/>
      <c r="ABR8" s="61"/>
      <c r="ABS8" s="61"/>
      <c r="ABT8" s="61"/>
      <c r="ABU8" s="61"/>
      <c r="ABV8" s="61"/>
      <c r="ABW8" s="61"/>
      <c r="ABX8" s="61"/>
      <c r="ABY8" s="61"/>
      <c r="ABZ8" s="61"/>
      <c r="ACA8" s="61"/>
      <c r="ACB8" s="61"/>
      <c r="ACC8" s="61"/>
      <c r="ACD8" s="61"/>
      <c r="ACE8" s="61"/>
      <c r="ACF8" s="61"/>
      <c r="ACG8" s="61"/>
      <c r="ACH8" s="61"/>
      <c r="ACI8" s="61"/>
      <c r="ACJ8" s="61"/>
      <c r="ACK8" s="61"/>
      <c r="ACL8" s="61"/>
      <c r="ACM8" s="61"/>
      <c r="ACN8" s="61"/>
      <c r="ACO8" s="61"/>
      <c r="ACP8" s="61"/>
      <c r="ACQ8" s="61"/>
      <c r="ACR8" s="61"/>
      <c r="ACS8" s="61"/>
      <c r="ACT8" s="61"/>
      <c r="ACU8" s="61"/>
      <c r="ACV8" s="61"/>
      <c r="ACW8" s="61"/>
      <c r="ACX8" s="61"/>
      <c r="ACY8" s="61"/>
      <c r="ACZ8" s="61"/>
      <c r="ADA8" s="61"/>
      <c r="ADB8" s="61"/>
      <c r="ADC8" s="61"/>
      <c r="ADD8" s="61"/>
      <c r="ADE8" s="61"/>
      <c r="ADF8" s="61"/>
      <c r="ADG8" s="61"/>
      <c r="ADH8" s="61"/>
      <c r="ADI8" s="61"/>
      <c r="ADJ8" s="61"/>
      <c r="ADK8" s="61"/>
      <c r="ADL8" s="61"/>
    </row>
    <row r="9" spans="1:792" ht="15.75">
      <c r="A9" s="81"/>
      <c r="B9" s="81"/>
      <c r="C9" s="141"/>
      <c r="D9" s="142"/>
      <c r="E9" s="142"/>
      <c r="F9" s="142"/>
      <c r="G9" s="141"/>
      <c r="H9" s="142"/>
      <c r="I9" s="142"/>
      <c r="K9" s="82"/>
      <c r="L9" s="94"/>
      <c r="M9" s="95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61"/>
      <c r="LE9" s="61"/>
      <c r="LF9" s="61"/>
      <c r="LG9" s="61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61"/>
      <c r="LS9" s="61"/>
      <c r="LT9" s="61"/>
      <c r="LU9" s="61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61"/>
      <c r="OK9" s="61"/>
      <c r="OL9" s="61"/>
      <c r="OM9" s="61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61"/>
      <c r="OY9" s="61"/>
      <c r="OZ9" s="61"/>
      <c r="PA9" s="61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61"/>
      <c r="PM9" s="61"/>
      <c r="PN9" s="61"/>
      <c r="PO9" s="61"/>
      <c r="PP9" s="61"/>
      <c r="PQ9" s="61"/>
      <c r="PR9" s="61"/>
      <c r="PS9" s="61"/>
      <c r="PT9" s="61"/>
      <c r="PU9" s="61"/>
      <c r="PV9" s="61"/>
      <c r="PW9" s="61"/>
      <c r="PX9" s="61"/>
      <c r="PY9" s="61"/>
      <c r="PZ9" s="61"/>
      <c r="QA9" s="61"/>
      <c r="QB9" s="61"/>
      <c r="QC9" s="61"/>
      <c r="QD9" s="61"/>
      <c r="QE9" s="61"/>
      <c r="QF9" s="61"/>
      <c r="QG9" s="61"/>
      <c r="QH9" s="61"/>
      <c r="QI9" s="61"/>
      <c r="QJ9" s="61"/>
      <c r="QK9" s="61"/>
      <c r="QL9" s="61"/>
      <c r="QM9" s="61"/>
      <c r="QN9" s="61"/>
      <c r="QO9" s="61"/>
      <c r="QP9" s="61"/>
      <c r="QQ9" s="61"/>
      <c r="QR9" s="61"/>
      <c r="QS9" s="61"/>
      <c r="QT9" s="61"/>
      <c r="QU9" s="61"/>
      <c r="QV9" s="61"/>
      <c r="QW9" s="61"/>
      <c r="QX9" s="61"/>
      <c r="QY9" s="61"/>
      <c r="QZ9" s="61"/>
      <c r="RA9" s="61"/>
      <c r="RB9" s="61"/>
      <c r="RC9" s="61"/>
      <c r="RD9" s="61"/>
      <c r="RE9" s="61"/>
      <c r="RF9" s="61"/>
      <c r="RG9" s="61"/>
      <c r="RH9" s="61"/>
      <c r="RI9" s="61"/>
      <c r="RJ9" s="61"/>
      <c r="RK9" s="61"/>
      <c r="RL9" s="61"/>
      <c r="RM9" s="61"/>
      <c r="RN9" s="61"/>
      <c r="RO9" s="61"/>
      <c r="RP9" s="61"/>
      <c r="RQ9" s="61"/>
      <c r="RR9" s="61"/>
      <c r="RS9" s="61"/>
      <c r="RT9" s="61"/>
      <c r="RU9" s="61"/>
      <c r="RV9" s="61"/>
      <c r="RW9" s="61"/>
      <c r="RX9" s="61"/>
      <c r="RY9" s="61"/>
      <c r="RZ9" s="61"/>
      <c r="SA9" s="61"/>
      <c r="SB9" s="61"/>
      <c r="SC9" s="61"/>
      <c r="SD9" s="61"/>
      <c r="SE9" s="61"/>
      <c r="SF9" s="61"/>
      <c r="SG9" s="61"/>
      <c r="SH9" s="61"/>
      <c r="SI9" s="61"/>
      <c r="SJ9" s="61"/>
      <c r="SK9" s="61"/>
      <c r="SL9" s="61"/>
      <c r="SM9" s="61"/>
      <c r="SN9" s="61"/>
      <c r="SO9" s="61"/>
      <c r="SP9" s="61"/>
      <c r="SQ9" s="61"/>
      <c r="SR9" s="61"/>
      <c r="SS9" s="61"/>
      <c r="ST9" s="61"/>
      <c r="SU9" s="61"/>
      <c r="SV9" s="61"/>
      <c r="SW9" s="61"/>
      <c r="SX9" s="61"/>
      <c r="SY9" s="61"/>
      <c r="SZ9" s="61"/>
      <c r="TA9" s="61"/>
      <c r="TB9" s="61"/>
      <c r="TC9" s="61"/>
      <c r="TD9" s="61"/>
      <c r="TE9" s="61"/>
      <c r="TF9" s="61"/>
      <c r="TG9" s="61"/>
      <c r="TH9" s="61"/>
      <c r="TI9" s="61"/>
      <c r="TJ9" s="61"/>
      <c r="TK9" s="61"/>
      <c r="TL9" s="61"/>
      <c r="TM9" s="61"/>
      <c r="TN9" s="61"/>
      <c r="TO9" s="61"/>
      <c r="TP9" s="61"/>
      <c r="TQ9" s="61"/>
      <c r="TR9" s="61"/>
      <c r="TS9" s="61"/>
      <c r="TT9" s="61"/>
      <c r="TU9" s="61"/>
      <c r="TV9" s="61"/>
      <c r="TW9" s="61"/>
      <c r="TX9" s="61"/>
      <c r="TY9" s="61"/>
      <c r="TZ9" s="61"/>
      <c r="UA9" s="61"/>
      <c r="UB9" s="61"/>
      <c r="UC9" s="61"/>
      <c r="UD9" s="61"/>
      <c r="UE9" s="61"/>
      <c r="UF9" s="61"/>
      <c r="UG9" s="61"/>
      <c r="UH9" s="61"/>
      <c r="UI9" s="61"/>
      <c r="UJ9" s="61"/>
      <c r="UK9" s="61"/>
      <c r="UL9" s="61"/>
      <c r="UM9" s="61"/>
      <c r="UN9" s="61"/>
      <c r="UO9" s="61"/>
      <c r="UP9" s="61"/>
      <c r="UQ9" s="61"/>
      <c r="UR9" s="61"/>
      <c r="US9" s="61"/>
      <c r="UT9" s="61"/>
      <c r="UU9" s="61"/>
      <c r="UV9" s="61"/>
      <c r="UW9" s="61"/>
      <c r="UX9" s="61"/>
      <c r="UY9" s="61"/>
      <c r="UZ9" s="61"/>
      <c r="VA9" s="61"/>
      <c r="VB9" s="61"/>
      <c r="VC9" s="61"/>
      <c r="VD9" s="61"/>
      <c r="VE9" s="61"/>
      <c r="VF9" s="61"/>
      <c r="VG9" s="61"/>
      <c r="VH9" s="61"/>
      <c r="VI9" s="61"/>
      <c r="VJ9" s="61"/>
      <c r="VK9" s="61"/>
      <c r="VL9" s="61"/>
      <c r="VM9" s="61"/>
      <c r="VN9" s="61"/>
      <c r="VO9" s="61"/>
      <c r="VP9" s="61"/>
      <c r="VQ9" s="61"/>
      <c r="VR9" s="61"/>
      <c r="VS9" s="61"/>
      <c r="VT9" s="61"/>
      <c r="VU9" s="61"/>
      <c r="VV9" s="61"/>
      <c r="VW9" s="61"/>
      <c r="VX9" s="61"/>
      <c r="VY9" s="61"/>
      <c r="VZ9" s="61"/>
      <c r="WA9" s="61"/>
      <c r="WB9" s="61"/>
      <c r="WC9" s="61"/>
      <c r="WD9" s="61"/>
      <c r="WE9" s="61"/>
      <c r="WF9" s="61"/>
      <c r="WG9" s="61"/>
      <c r="WH9" s="61"/>
      <c r="WI9" s="61"/>
      <c r="WJ9" s="61"/>
      <c r="WK9" s="61"/>
      <c r="WL9" s="61"/>
      <c r="WM9" s="61"/>
      <c r="WN9" s="61"/>
      <c r="WO9" s="61"/>
      <c r="WP9" s="61"/>
      <c r="WQ9" s="61"/>
      <c r="WR9" s="61"/>
      <c r="WS9" s="61"/>
      <c r="WT9" s="61"/>
      <c r="WU9" s="61"/>
      <c r="WV9" s="61"/>
      <c r="WW9" s="61"/>
      <c r="WX9" s="61"/>
      <c r="WY9" s="61"/>
      <c r="WZ9" s="61"/>
      <c r="XA9" s="61"/>
      <c r="XB9" s="61"/>
      <c r="XC9" s="61"/>
      <c r="XD9" s="61"/>
      <c r="XE9" s="61"/>
      <c r="XF9" s="61"/>
      <c r="XG9" s="61"/>
      <c r="XH9" s="61"/>
      <c r="XI9" s="61"/>
      <c r="XJ9" s="61"/>
      <c r="XK9" s="61"/>
      <c r="XL9" s="61"/>
      <c r="XM9" s="61"/>
      <c r="XN9" s="61"/>
      <c r="XO9" s="61"/>
      <c r="XP9" s="61"/>
      <c r="XQ9" s="61"/>
      <c r="XR9" s="61"/>
      <c r="XS9" s="61"/>
      <c r="XT9" s="61"/>
      <c r="XU9" s="61"/>
      <c r="XV9" s="61"/>
      <c r="XW9" s="61"/>
      <c r="XX9" s="61"/>
      <c r="XY9" s="61"/>
      <c r="XZ9" s="61"/>
      <c r="YA9" s="61"/>
      <c r="YB9" s="61"/>
      <c r="YC9" s="61"/>
      <c r="YD9" s="61"/>
      <c r="YE9" s="61"/>
      <c r="YF9" s="61"/>
      <c r="YG9" s="61"/>
      <c r="YH9" s="61"/>
      <c r="YI9" s="61"/>
      <c r="YJ9" s="61"/>
      <c r="YK9" s="61"/>
      <c r="YL9" s="61"/>
      <c r="YM9" s="61"/>
      <c r="YN9" s="61"/>
      <c r="YO9" s="61"/>
      <c r="YP9" s="61"/>
      <c r="YQ9" s="61"/>
      <c r="YR9" s="61"/>
      <c r="YS9" s="61"/>
      <c r="YT9" s="61"/>
      <c r="YU9" s="61"/>
      <c r="YV9" s="61"/>
      <c r="YW9" s="61"/>
      <c r="YX9" s="61"/>
      <c r="YY9" s="61"/>
      <c r="YZ9" s="61"/>
      <c r="ZA9" s="61"/>
      <c r="ZB9" s="61"/>
      <c r="ZC9" s="61"/>
      <c r="ZD9" s="61"/>
      <c r="ZE9" s="61"/>
      <c r="ZF9" s="61"/>
      <c r="ZG9" s="61"/>
      <c r="ZH9" s="61"/>
      <c r="ZI9" s="61"/>
      <c r="ZJ9" s="61"/>
      <c r="ZK9" s="61"/>
      <c r="ZL9" s="61"/>
      <c r="ZM9" s="61"/>
      <c r="ZN9" s="61"/>
      <c r="ZO9" s="61"/>
      <c r="ZP9" s="61"/>
      <c r="ZQ9" s="61"/>
      <c r="ZR9" s="61"/>
      <c r="ZS9" s="61"/>
      <c r="ZT9" s="61"/>
      <c r="ZU9" s="61"/>
      <c r="ZV9" s="61"/>
      <c r="ZW9" s="61"/>
      <c r="ZX9" s="61"/>
      <c r="ZY9" s="61"/>
      <c r="ZZ9" s="61"/>
      <c r="AAA9" s="61"/>
      <c r="AAB9" s="61"/>
      <c r="AAC9" s="61"/>
      <c r="AAD9" s="61"/>
      <c r="AAE9" s="61"/>
      <c r="AAF9" s="61"/>
      <c r="AAG9" s="61"/>
      <c r="AAH9" s="61"/>
      <c r="AAI9" s="61"/>
      <c r="AAJ9" s="61"/>
      <c r="AAK9" s="61"/>
      <c r="AAL9" s="61"/>
      <c r="AAM9" s="61"/>
      <c r="AAN9" s="61"/>
      <c r="AAO9" s="61"/>
      <c r="AAP9" s="61"/>
      <c r="AAQ9" s="61"/>
      <c r="AAR9" s="61"/>
      <c r="AAS9" s="61"/>
      <c r="AAT9" s="61"/>
      <c r="AAU9" s="61"/>
      <c r="AAV9" s="61"/>
      <c r="AAW9" s="61"/>
      <c r="AAX9" s="61"/>
      <c r="AAY9" s="61"/>
      <c r="AAZ9" s="61"/>
      <c r="ABA9" s="61"/>
      <c r="ABB9" s="61"/>
      <c r="ABC9" s="61"/>
      <c r="ABD9" s="61"/>
      <c r="ABE9" s="61"/>
      <c r="ABF9" s="61"/>
      <c r="ABG9" s="61"/>
      <c r="ABH9" s="61"/>
      <c r="ABI9" s="61"/>
      <c r="ABJ9" s="61"/>
      <c r="ABK9" s="61"/>
      <c r="ABL9" s="61"/>
      <c r="ABM9" s="61"/>
      <c r="ABN9" s="61"/>
      <c r="ABO9" s="61"/>
      <c r="ABP9" s="61"/>
      <c r="ABQ9" s="61"/>
      <c r="ABR9" s="61"/>
      <c r="ABS9" s="61"/>
      <c r="ABT9" s="61"/>
      <c r="ABU9" s="61"/>
      <c r="ABV9" s="61"/>
      <c r="ABW9" s="61"/>
      <c r="ABX9" s="61"/>
      <c r="ABY9" s="61"/>
      <c r="ABZ9" s="61"/>
      <c r="ACA9" s="61"/>
      <c r="ACB9" s="61"/>
      <c r="ACC9" s="61"/>
      <c r="ACD9" s="61"/>
      <c r="ACE9" s="61"/>
      <c r="ACF9" s="61"/>
      <c r="ACG9" s="61"/>
      <c r="ACH9" s="61"/>
      <c r="ACI9" s="61"/>
      <c r="ACJ9" s="61"/>
      <c r="ACK9" s="61"/>
      <c r="ACL9" s="61"/>
      <c r="ACM9" s="61"/>
      <c r="ACN9" s="61"/>
      <c r="ACO9" s="61"/>
      <c r="ACP9" s="61"/>
      <c r="ACQ9" s="61"/>
      <c r="ACR9" s="61"/>
      <c r="ACS9" s="61"/>
      <c r="ACT9" s="61"/>
      <c r="ACU9" s="61"/>
      <c r="ACV9" s="61"/>
      <c r="ACW9" s="61"/>
      <c r="ACX9" s="61"/>
      <c r="ACY9" s="61"/>
      <c r="ACZ9" s="61"/>
      <c r="ADA9" s="61"/>
      <c r="ADB9" s="61"/>
      <c r="ADC9" s="61"/>
      <c r="ADD9" s="61"/>
      <c r="ADE9" s="61"/>
      <c r="ADF9" s="61"/>
      <c r="ADG9" s="61"/>
      <c r="ADH9" s="61"/>
      <c r="ADI9" s="61"/>
      <c r="ADJ9" s="61"/>
      <c r="ADK9" s="61"/>
      <c r="ADL9" s="61"/>
    </row>
    <row r="10" spans="1:792" ht="15.75">
      <c r="A10" s="81" t="s">
        <v>1</v>
      </c>
      <c r="B10" s="81"/>
      <c r="C10" s="141">
        <f>'Building Pro Forma Budget'!G79</f>
        <v>2289777.11</v>
      </c>
      <c r="D10" s="142"/>
      <c r="E10" s="142"/>
      <c r="F10" s="142"/>
      <c r="G10" s="141"/>
      <c r="H10" s="142"/>
      <c r="I10" s="142"/>
      <c r="K10" s="82"/>
      <c r="L10" s="94"/>
      <c r="M10" s="94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  <c r="JI10" s="61"/>
      <c r="JJ10" s="61"/>
      <c r="JK10" s="61"/>
      <c r="JL10" s="61"/>
      <c r="JM10" s="61"/>
      <c r="JN10" s="61"/>
      <c r="JO10" s="61"/>
      <c r="JP10" s="61"/>
      <c r="JQ10" s="61"/>
      <c r="JR10" s="61"/>
      <c r="JS10" s="61"/>
      <c r="JT10" s="61"/>
      <c r="JU10" s="61"/>
      <c r="JV10" s="61"/>
      <c r="JW10" s="61"/>
      <c r="JX10" s="61"/>
      <c r="JY10" s="61"/>
      <c r="JZ10" s="61"/>
      <c r="KA10" s="61"/>
      <c r="KB10" s="61"/>
      <c r="KC10" s="61"/>
      <c r="KD10" s="61"/>
      <c r="KE10" s="61"/>
      <c r="KF10" s="61"/>
      <c r="KG10" s="61"/>
      <c r="KH10" s="61"/>
      <c r="KI10" s="61"/>
      <c r="KJ10" s="61"/>
      <c r="KK10" s="61"/>
      <c r="KL10" s="61"/>
      <c r="KM10" s="61"/>
      <c r="KN10" s="61"/>
      <c r="KO10" s="61"/>
      <c r="KP10" s="61"/>
      <c r="KQ10" s="61"/>
      <c r="KR10" s="61"/>
      <c r="KS10" s="61"/>
      <c r="KT10" s="61"/>
      <c r="KU10" s="61"/>
      <c r="KV10" s="61"/>
      <c r="KW10" s="61"/>
      <c r="KX10" s="61"/>
      <c r="KY10" s="61"/>
      <c r="KZ10" s="61"/>
      <c r="LA10" s="61"/>
      <c r="LB10" s="61"/>
      <c r="LC10" s="61"/>
      <c r="LD10" s="61"/>
      <c r="LE10" s="61"/>
      <c r="LF10" s="61"/>
      <c r="LG10" s="61"/>
      <c r="LH10" s="61"/>
      <c r="LI10" s="61"/>
      <c r="LJ10" s="61"/>
      <c r="LK10" s="61"/>
      <c r="LL10" s="61"/>
      <c r="LM10" s="61"/>
      <c r="LN10" s="61"/>
      <c r="LO10" s="61"/>
      <c r="LP10" s="61"/>
      <c r="LQ10" s="61"/>
      <c r="LR10" s="61"/>
      <c r="LS10" s="61"/>
      <c r="LT10" s="61"/>
      <c r="LU10" s="61"/>
      <c r="LV10" s="61"/>
      <c r="LW10" s="61"/>
      <c r="LX10" s="61"/>
      <c r="LY10" s="61"/>
      <c r="LZ10" s="61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61"/>
      <c r="OD10" s="61"/>
      <c r="OE10" s="61"/>
      <c r="OF10" s="61"/>
      <c r="OG10" s="61"/>
      <c r="OH10" s="61"/>
      <c r="OI10" s="61"/>
      <c r="OJ10" s="61"/>
      <c r="OK10" s="61"/>
      <c r="OL10" s="61"/>
      <c r="OM10" s="61"/>
      <c r="ON10" s="61"/>
      <c r="OO10" s="61"/>
      <c r="OP10" s="61"/>
      <c r="OQ10" s="61"/>
      <c r="OR10" s="61"/>
      <c r="OS10" s="61"/>
      <c r="OT10" s="61"/>
      <c r="OU10" s="61"/>
      <c r="OV10" s="61"/>
      <c r="OW10" s="61"/>
      <c r="OX10" s="61"/>
      <c r="OY10" s="61"/>
      <c r="OZ10" s="61"/>
      <c r="PA10" s="61"/>
      <c r="PB10" s="61"/>
      <c r="PC10" s="61"/>
      <c r="PD10" s="61"/>
      <c r="PE10" s="61"/>
      <c r="PF10" s="61"/>
      <c r="PG10" s="61"/>
      <c r="PH10" s="61"/>
      <c r="PI10" s="61"/>
      <c r="PJ10" s="61"/>
      <c r="PK10" s="61"/>
      <c r="PL10" s="61"/>
      <c r="PM10" s="61"/>
      <c r="PN10" s="61"/>
      <c r="PO10" s="61"/>
      <c r="PP10" s="61"/>
      <c r="PQ10" s="61"/>
      <c r="PR10" s="61"/>
      <c r="PS10" s="61"/>
      <c r="PT10" s="61"/>
      <c r="PU10" s="61"/>
      <c r="PV10" s="61"/>
      <c r="PW10" s="61"/>
      <c r="PX10" s="61"/>
      <c r="PY10" s="61"/>
      <c r="PZ10" s="61"/>
      <c r="QA10" s="61"/>
      <c r="QB10" s="61"/>
      <c r="QC10" s="61"/>
      <c r="QD10" s="61"/>
      <c r="QE10" s="61"/>
      <c r="QF10" s="61"/>
      <c r="QG10" s="61"/>
      <c r="QH10" s="61"/>
      <c r="QI10" s="61"/>
      <c r="QJ10" s="61"/>
      <c r="QK10" s="61"/>
      <c r="QL10" s="61"/>
      <c r="QM10" s="61"/>
      <c r="QN10" s="61"/>
      <c r="QO10" s="61"/>
      <c r="QP10" s="61"/>
      <c r="QQ10" s="61"/>
      <c r="QR10" s="61"/>
      <c r="QS10" s="61"/>
      <c r="QT10" s="61"/>
      <c r="QU10" s="61"/>
      <c r="QV10" s="61"/>
      <c r="QW10" s="61"/>
      <c r="QX10" s="61"/>
      <c r="QY10" s="61"/>
      <c r="QZ10" s="61"/>
      <c r="RA10" s="61"/>
      <c r="RB10" s="61"/>
      <c r="RC10" s="61"/>
      <c r="RD10" s="61"/>
      <c r="RE10" s="61"/>
      <c r="RF10" s="61"/>
      <c r="RG10" s="61"/>
      <c r="RH10" s="61"/>
      <c r="RI10" s="61"/>
      <c r="RJ10" s="61"/>
      <c r="RK10" s="61"/>
      <c r="RL10" s="61"/>
      <c r="RM10" s="61"/>
      <c r="RN10" s="61"/>
      <c r="RO10" s="61"/>
      <c r="RP10" s="61"/>
      <c r="RQ10" s="61"/>
      <c r="RR10" s="61"/>
      <c r="RS10" s="61"/>
      <c r="RT10" s="61"/>
      <c r="RU10" s="61"/>
      <c r="RV10" s="61"/>
      <c r="RW10" s="61"/>
      <c r="RX10" s="61"/>
      <c r="RY10" s="61"/>
      <c r="RZ10" s="61"/>
      <c r="SA10" s="61"/>
      <c r="SB10" s="61"/>
      <c r="SC10" s="61"/>
      <c r="SD10" s="61"/>
      <c r="SE10" s="61"/>
      <c r="SF10" s="61"/>
      <c r="SG10" s="61"/>
      <c r="SH10" s="61"/>
      <c r="SI10" s="61"/>
      <c r="SJ10" s="61"/>
      <c r="SK10" s="61"/>
      <c r="SL10" s="61"/>
      <c r="SM10" s="61"/>
      <c r="SN10" s="61"/>
      <c r="SO10" s="61"/>
      <c r="SP10" s="61"/>
      <c r="SQ10" s="61"/>
      <c r="SR10" s="61"/>
      <c r="SS10" s="61"/>
      <c r="ST10" s="61"/>
      <c r="SU10" s="61"/>
      <c r="SV10" s="61"/>
      <c r="SW10" s="61"/>
      <c r="SX10" s="61"/>
      <c r="SY10" s="61"/>
      <c r="SZ10" s="61"/>
      <c r="TA10" s="61"/>
      <c r="TB10" s="61"/>
      <c r="TC10" s="61"/>
      <c r="TD10" s="61"/>
      <c r="TE10" s="61"/>
      <c r="TF10" s="61"/>
      <c r="TG10" s="61"/>
      <c r="TH10" s="61"/>
      <c r="TI10" s="61"/>
      <c r="TJ10" s="61"/>
      <c r="TK10" s="61"/>
      <c r="TL10" s="61"/>
      <c r="TM10" s="61"/>
      <c r="TN10" s="61"/>
      <c r="TO10" s="61"/>
      <c r="TP10" s="61"/>
      <c r="TQ10" s="61"/>
      <c r="TR10" s="61"/>
      <c r="TS10" s="61"/>
      <c r="TT10" s="61"/>
      <c r="TU10" s="61"/>
      <c r="TV10" s="61"/>
      <c r="TW10" s="61"/>
      <c r="TX10" s="61"/>
      <c r="TY10" s="61"/>
      <c r="TZ10" s="61"/>
      <c r="UA10" s="61"/>
      <c r="UB10" s="61"/>
      <c r="UC10" s="61"/>
      <c r="UD10" s="61"/>
      <c r="UE10" s="61"/>
      <c r="UF10" s="61"/>
      <c r="UG10" s="61"/>
      <c r="UH10" s="61"/>
      <c r="UI10" s="61"/>
      <c r="UJ10" s="61"/>
      <c r="UK10" s="61"/>
      <c r="UL10" s="61"/>
      <c r="UM10" s="61"/>
      <c r="UN10" s="61"/>
      <c r="UO10" s="61"/>
      <c r="UP10" s="61"/>
      <c r="UQ10" s="61"/>
      <c r="UR10" s="61"/>
      <c r="US10" s="61"/>
      <c r="UT10" s="61"/>
      <c r="UU10" s="61"/>
      <c r="UV10" s="61"/>
      <c r="UW10" s="61"/>
      <c r="UX10" s="61"/>
      <c r="UY10" s="61"/>
      <c r="UZ10" s="61"/>
      <c r="VA10" s="61"/>
      <c r="VB10" s="61"/>
      <c r="VC10" s="61"/>
      <c r="VD10" s="61"/>
      <c r="VE10" s="61"/>
      <c r="VF10" s="61"/>
      <c r="VG10" s="61"/>
      <c r="VH10" s="61"/>
      <c r="VI10" s="61"/>
      <c r="VJ10" s="61"/>
      <c r="VK10" s="61"/>
      <c r="VL10" s="61"/>
      <c r="VM10" s="61"/>
      <c r="VN10" s="61"/>
      <c r="VO10" s="61"/>
      <c r="VP10" s="61"/>
      <c r="VQ10" s="61"/>
      <c r="VR10" s="61"/>
      <c r="VS10" s="61"/>
      <c r="VT10" s="61"/>
      <c r="VU10" s="61"/>
      <c r="VV10" s="61"/>
      <c r="VW10" s="61"/>
      <c r="VX10" s="61"/>
      <c r="VY10" s="61"/>
      <c r="VZ10" s="61"/>
      <c r="WA10" s="61"/>
      <c r="WB10" s="61"/>
      <c r="WC10" s="61"/>
      <c r="WD10" s="61"/>
      <c r="WE10" s="61"/>
      <c r="WF10" s="61"/>
      <c r="WG10" s="61"/>
      <c r="WH10" s="61"/>
      <c r="WI10" s="61"/>
      <c r="WJ10" s="61"/>
      <c r="WK10" s="61"/>
      <c r="WL10" s="61"/>
      <c r="WM10" s="61"/>
      <c r="WN10" s="61"/>
      <c r="WO10" s="61"/>
      <c r="WP10" s="61"/>
      <c r="WQ10" s="61"/>
      <c r="WR10" s="61"/>
      <c r="WS10" s="61"/>
      <c r="WT10" s="61"/>
      <c r="WU10" s="61"/>
      <c r="WV10" s="61"/>
      <c r="WW10" s="61"/>
      <c r="WX10" s="61"/>
      <c r="WY10" s="61"/>
      <c r="WZ10" s="61"/>
      <c r="XA10" s="61"/>
      <c r="XB10" s="61"/>
      <c r="XC10" s="61"/>
      <c r="XD10" s="61"/>
      <c r="XE10" s="61"/>
      <c r="XF10" s="61"/>
      <c r="XG10" s="61"/>
      <c r="XH10" s="61"/>
      <c r="XI10" s="61"/>
      <c r="XJ10" s="61"/>
      <c r="XK10" s="61"/>
      <c r="XL10" s="61"/>
      <c r="XM10" s="61"/>
      <c r="XN10" s="61"/>
      <c r="XO10" s="61"/>
      <c r="XP10" s="61"/>
      <c r="XQ10" s="61"/>
      <c r="XR10" s="61"/>
      <c r="XS10" s="61"/>
      <c r="XT10" s="61"/>
      <c r="XU10" s="61"/>
      <c r="XV10" s="61"/>
      <c r="XW10" s="61"/>
      <c r="XX10" s="61"/>
      <c r="XY10" s="61"/>
      <c r="XZ10" s="61"/>
      <c r="YA10" s="61"/>
      <c r="YB10" s="61"/>
      <c r="YC10" s="61"/>
      <c r="YD10" s="61"/>
      <c r="YE10" s="61"/>
      <c r="YF10" s="61"/>
      <c r="YG10" s="61"/>
      <c r="YH10" s="61"/>
      <c r="YI10" s="61"/>
      <c r="YJ10" s="61"/>
      <c r="YK10" s="61"/>
      <c r="YL10" s="61"/>
      <c r="YM10" s="61"/>
      <c r="YN10" s="61"/>
      <c r="YO10" s="61"/>
      <c r="YP10" s="61"/>
      <c r="YQ10" s="61"/>
      <c r="YR10" s="61"/>
      <c r="YS10" s="61"/>
      <c r="YT10" s="61"/>
      <c r="YU10" s="61"/>
      <c r="YV10" s="61"/>
      <c r="YW10" s="61"/>
      <c r="YX10" s="61"/>
      <c r="YY10" s="61"/>
      <c r="YZ10" s="61"/>
      <c r="ZA10" s="61"/>
      <c r="ZB10" s="61"/>
      <c r="ZC10" s="61"/>
      <c r="ZD10" s="61"/>
      <c r="ZE10" s="61"/>
      <c r="ZF10" s="61"/>
      <c r="ZG10" s="61"/>
      <c r="ZH10" s="61"/>
      <c r="ZI10" s="61"/>
      <c r="ZJ10" s="61"/>
      <c r="ZK10" s="61"/>
      <c r="ZL10" s="61"/>
      <c r="ZM10" s="61"/>
      <c r="ZN10" s="61"/>
      <c r="ZO10" s="61"/>
      <c r="ZP10" s="61"/>
      <c r="ZQ10" s="61"/>
      <c r="ZR10" s="61"/>
      <c r="ZS10" s="61"/>
      <c r="ZT10" s="61"/>
      <c r="ZU10" s="61"/>
      <c r="ZV10" s="61"/>
      <c r="ZW10" s="61"/>
      <c r="ZX10" s="61"/>
      <c r="ZY10" s="61"/>
      <c r="ZZ10" s="61"/>
      <c r="AAA10" s="61"/>
      <c r="AAB10" s="61"/>
      <c r="AAC10" s="61"/>
      <c r="AAD10" s="61"/>
      <c r="AAE10" s="61"/>
      <c r="AAF10" s="61"/>
      <c r="AAG10" s="61"/>
      <c r="AAH10" s="61"/>
      <c r="AAI10" s="61"/>
      <c r="AAJ10" s="61"/>
      <c r="AAK10" s="61"/>
      <c r="AAL10" s="61"/>
      <c r="AAM10" s="61"/>
      <c r="AAN10" s="61"/>
      <c r="AAO10" s="61"/>
      <c r="AAP10" s="61"/>
      <c r="AAQ10" s="61"/>
      <c r="AAR10" s="61"/>
      <c r="AAS10" s="61"/>
      <c r="AAT10" s="61"/>
      <c r="AAU10" s="61"/>
      <c r="AAV10" s="61"/>
      <c r="AAW10" s="61"/>
      <c r="AAX10" s="61"/>
      <c r="AAY10" s="61"/>
      <c r="AAZ10" s="61"/>
      <c r="ABA10" s="61"/>
      <c r="ABB10" s="61"/>
      <c r="ABC10" s="61"/>
      <c r="ABD10" s="61"/>
      <c r="ABE10" s="61"/>
      <c r="ABF10" s="61"/>
      <c r="ABG10" s="61"/>
      <c r="ABH10" s="61"/>
      <c r="ABI10" s="61"/>
      <c r="ABJ10" s="61"/>
      <c r="ABK10" s="61"/>
      <c r="ABL10" s="61"/>
      <c r="ABM10" s="61"/>
      <c r="ABN10" s="61"/>
      <c r="ABO10" s="61"/>
      <c r="ABP10" s="61"/>
      <c r="ABQ10" s="61"/>
      <c r="ABR10" s="61"/>
      <c r="ABS10" s="61"/>
      <c r="ABT10" s="61"/>
      <c r="ABU10" s="61"/>
      <c r="ABV10" s="61"/>
      <c r="ABW10" s="61"/>
      <c r="ABX10" s="61"/>
      <c r="ABY10" s="61"/>
      <c r="ABZ10" s="61"/>
      <c r="ACA10" s="61"/>
      <c r="ACB10" s="61"/>
      <c r="ACC10" s="61"/>
      <c r="ACD10" s="61"/>
      <c r="ACE10" s="61"/>
      <c r="ACF10" s="61"/>
      <c r="ACG10" s="61"/>
      <c r="ACH10" s="61"/>
      <c r="ACI10" s="61"/>
      <c r="ACJ10" s="61"/>
      <c r="ACK10" s="61"/>
      <c r="ACL10" s="61"/>
      <c r="ACM10" s="61"/>
      <c r="ACN10" s="61"/>
      <c r="ACO10" s="61"/>
      <c r="ACP10" s="61"/>
      <c r="ACQ10" s="61"/>
      <c r="ACR10" s="61"/>
      <c r="ACS10" s="61"/>
      <c r="ACT10" s="61"/>
      <c r="ACU10" s="61"/>
      <c r="ACV10" s="61"/>
      <c r="ACW10" s="61"/>
      <c r="ACX10" s="61"/>
      <c r="ACY10" s="61"/>
      <c r="ACZ10" s="61"/>
      <c r="ADA10" s="61"/>
      <c r="ADB10" s="61"/>
      <c r="ADC10" s="61"/>
      <c r="ADD10" s="61"/>
      <c r="ADE10" s="61"/>
      <c r="ADF10" s="61"/>
      <c r="ADG10" s="61"/>
      <c r="ADH10" s="61"/>
      <c r="ADI10" s="61"/>
      <c r="ADJ10" s="61"/>
      <c r="ADK10" s="61"/>
      <c r="ADL10" s="61"/>
    </row>
    <row r="11" spans="1:792" ht="15.75">
      <c r="A11" s="81"/>
      <c r="B11" s="81"/>
      <c r="C11" s="141"/>
      <c r="D11" s="142"/>
      <c r="E11" s="142"/>
      <c r="F11" s="142"/>
      <c r="G11" s="141"/>
      <c r="H11" s="142"/>
      <c r="I11" s="142"/>
      <c r="K11" s="82"/>
      <c r="L11" s="94"/>
      <c r="M11" s="94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  <c r="JI11" s="61"/>
      <c r="JJ11" s="61"/>
      <c r="JK11" s="61"/>
      <c r="JL11" s="61"/>
      <c r="JM11" s="61"/>
      <c r="JN11" s="61"/>
      <c r="JO11" s="61"/>
      <c r="JP11" s="61"/>
      <c r="JQ11" s="61"/>
      <c r="JR11" s="61"/>
      <c r="JS11" s="61"/>
      <c r="JT11" s="61"/>
      <c r="JU11" s="61"/>
      <c r="JV11" s="61"/>
      <c r="JW11" s="61"/>
      <c r="JX11" s="61"/>
      <c r="JY11" s="61"/>
      <c r="JZ11" s="61"/>
      <c r="KA11" s="61"/>
      <c r="KB11" s="61"/>
      <c r="KC11" s="61"/>
      <c r="KD11" s="61"/>
      <c r="KE11" s="61"/>
      <c r="KF11" s="61"/>
      <c r="KG11" s="61"/>
      <c r="KH11" s="61"/>
      <c r="KI11" s="61"/>
      <c r="KJ11" s="61"/>
      <c r="KK11" s="61"/>
      <c r="KL11" s="61"/>
      <c r="KM11" s="61"/>
      <c r="KN11" s="61"/>
      <c r="KO11" s="61"/>
      <c r="KP11" s="61"/>
      <c r="KQ11" s="61"/>
      <c r="KR11" s="61"/>
      <c r="KS11" s="61"/>
      <c r="KT11" s="61"/>
      <c r="KU11" s="61"/>
      <c r="KV11" s="61"/>
      <c r="KW11" s="61"/>
      <c r="KX11" s="61"/>
      <c r="KY11" s="61"/>
      <c r="KZ11" s="61"/>
      <c r="LA11" s="61"/>
      <c r="LB11" s="61"/>
      <c r="LC11" s="61"/>
      <c r="LD11" s="61"/>
      <c r="LE11" s="61"/>
      <c r="LF11" s="61"/>
      <c r="LG11" s="61"/>
      <c r="LH11" s="61"/>
      <c r="LI11" s="61"/>
      <c r="LJ11" s="61"/>
      <c r="LK11" s="61"/>
      <c r="LL11" s="61"/>
      <c r="LM11" s="61"/>
      <c r="LN11" s="61"/>
      <c r="LO11" s="61"/>
      <c r="LP11" s="61"/>
      <c r="LQ11" s="61"/>
      <c r="LR11" s="61"/>
      <c r="LS11" s="61"/>
      <c r="LT11" s="61"/>
      <c r="LU11" s="61"/>
      <c r="LV11" s="61"/>
      <c r="LW11" s="61"/>
      <c r="LX11" s="61"/>
      <c r="LY11" s="61"/>
      <c r="LZ11" s="61"/>
      <c r="MA11" s="61"/>
      <c r="MB11" s="61"/>
      <c r="MC11" s="61"/>
      <c r="MD11" s="61"/>
      <c r="ME11" s="61"/>
      <c r="MF11" s="61"/>
      <c r="MG11" s="61"/>
      <c r="MH11" s="61"/>
      <c r="MI11" s="61"/>
      <c r="MJ11" s="61"/>
      <c r="MK11" s="61"/>
      <c r="ML11" s="61"/>
      <c r="MM11" s="61"/>
      <c r="MN11" s="61"/>
      <c r="MO11" s="61"/>
      <c r="MP11" s="61"/>
      <c r="MQ11" s="61"/>
      <c r="MR11" s="61"/>
      <c r="MS11" s="61"/>
      <c r="MT11" s="61"/>
      <c r="MU11" s="61"/>
      <c r="MV11" s="61"/>
      <c r="MW11" s="61"/>
      <c r="MX11" s="61"/>
      <c r="MY11" s="61"/>
      <c r="MZ11" s="61"/>
      <c r="NA11" s="61"/>
      <c r="NB11" s="61"/>
      <c r="NC11" s="61"/>
      <c r="ND11" s="61"/>
      <c r="NE11" s="61"/>
      <c r="NF11" s="61"/>
      <c r="NG11" s="61"/>
      <c r="NH11" s="61"/>
      <c r="NI11" s="61"/>
      <c r="NJ11" s="61"/>
      <c r="NK11" s="61"/>
      <c r="NL11" s="61"/>
      <c r="NM11" s="61"/>
      <c r="NN11" s="61"/>
      <c r="NO11" s="61"/>
      <c r="NP11" s="61"/>
      <c r="NQ11" s="61"/>
      <c r="NR11" s="61"/>
      <c r="NS11" s="61"/>
      <c r="NT11" s="61"/>
      <c r="NU11" s="61"/>
      <c r="NV11" s="61"/>
      <c r="NW11" s="61"/>
      <c r="NX11" s="61"/>
      <c r="NY11" s="61"/>
      <c r="NZ11" s="61"/>
      <c r="OA11" s="61"/>
      <c r="OB11" s="61"/>
      <c r="OC11" s="61"/>
      <c r="OD11" s="61"/>
      <c r="OE11" s="61"/>
      <c r="OF11" s="61"/>
      <c r="OG11" s="61"/>
      <c r="OH11" s="61"/>
      <c r="OI11" s="61"/>
      <c r="OJ11" s="61"/>
      <c r="OK11" s="61"/>
      <c r="OL11" s="61"/>
      <c r="OM11" s="61"/>
      <c r="ON11" s="61"/>
      <c r="OO11" s="61"/>
      <c r="OP11" s="61"/>
      <c r="OQ11" s="61"/>
      <c r="OR11" s="61"/>
      <c r="OS11" s="61"/>
      <c r="OT11" s="61"/>
      <c r="OU11" s="61"/>
      <c r="OV11" s="61"/>
      <c r="OW11" s="61"/>
      <c r="OX11" s="61"/>
      <c r="OY11" s="61"/>
      <c r="OZ11" s="61"/>
      <c r="PA11" s="61"/>
      <c r="PB11" s="61"/>
      <c r="PC11" s="61"/>
      <c r="PD11" s="61"/>
      <c r="PE11" s="61"/>
      <c r="PF11" s="61"/>
      <c r="PG11" s="61"/>
      <c r="PH11" s="61"/>
      <c r="PI11" s="61"/>
      <c r="PJ11" s="61"/>
      <c r="PK11" s="61"/>
      <c r="PL11" s="61"/>
      <c r="PM11" s="61"/>
      <c r="PN11" s="61"/>
      <c r="PO11" s="61"/>
      <c r="PP11" s="61"/>
      <c r="PQ11" s="61"/>
      <c r="PR11" s="61"/>
      <c r="PS11" s="61"/>
      <c r="PT11" s="61"/>
      <c r="PU11" s="61"/>
      <c r="PV11" s="61"/>
      <c r="PW11" s="61"/>
      <c r="PX11" s="61"/>
      <c r="PY11" s="61"/>
      <c r="PZ11" s="61"/>
      <c r="QA11" s="61"/>
      <c r="QB11" s="61"/>
      <c r="QC11" s="61"/>
      <c r="QD11" s="61"/>
      <c r="QE11" s="61"/>
      <c r="QF11" s="61"/>
      <c r="QG11" s="61"/>
      <c r="QH11" s="61"/>
      <c r="QI11" s="61"/>
      <c r="QJ11" s="61"/>
      <c r="QK11" s="61"/>
      <c r="QL11" s="61"/>
      <c r="QM11" s="61"/>
      <c r="QN11" s="61"/>
      <c r="QO11" s="61"/>
      <c r="QP11" s="61"/>
      <c r="QQ11" s="61"/>
      <c r="QR11" s="61"/>
      <c r="QS11" s="61"/>
      <c r="QT11" s="61"/>
      <c r="QU11" s="61"/>
      <c r="QV11" s="61"/>
      <c r="QW11" s="61"/>
      <c r="QX11" s="61"/>
      <c r="QY11" s="61"/>
      <c r="QZ11" s="61"/>
      <c r="RA11" s="61"/>
      <c r="RB11" s="61"/>
      <c r="RC11" s="61"/>
      <c r="RD11" s="61"/>
      <c r="RE11" s="61"/>
      <c r="RF11" s="61"/>
      <c r="RG11" s="61"/>
      <c r="RH11" s="61"/>
      <c r="RI11" s="61"/>
      <c r="RJ11" s="61"/>
      <c r="RK11" s="61"/>
      <c r="RL11" s="61"/>
      <c r="RM11" s="61"/>
      <c r="RN11" s="61"/>
      <c r="RO11" s="61"/>
      <c r="RP11" s="61"/>
      <c r="RQ11" s="61"/>
      <c r="RR11" s="61"/>
      <c r="RS11" s="61"/>
      <c r="RT11" s="61"/>
      <c r="RU11" s="61"/>
      <c r="RV11" s="61"/>
      <c r="RW11" s="61"/>
      <c r="RX11" s="61"/>
      <c r="RY11" s="61"/>
      <c r="RZ11" s="61"/>
      <c r="SA11" s="61"/>
      <c r="SB11" s="61"/>
      <c r="SC11" s="61"/>
      <c r="SD11" s="61"/>
      <c r="SE11" s="61"/>
      <c r="SF11" s="61"/>
      <c r="SG11" s="61"/>
      <c r="SH11" s="61"/>
      <c r="SI11" s="61"/>
      <c r="SJ11" s="61"/>
      <c r="SK11" s="61"/>
      <c r="SL11" s="61"/>
      <c r="SM11" s="61"/>
      <c r="SN11" s="61"/>
      <c r="SO11" s="61"/>
      <c r="SP11" s="61"/>
      <c r="SQ11" s="61"/>
      <c r="SR11" s="61"/>
      <c r="SS11" s="61"/>
      <c r="ST11" s="61"/>
      <c r="SU11" s="61"/>
      <c r="SV11" s="61"/>
      <c r="SW11" s="61"/>
      <c r="SX11" s="61"/>
      <c r="SY11" s="61"/>
      <c r="SZ11" s="61"/>
      <c r="TA11" s="61"/>
      <c r="TB11" s="61"/>
      <c r="TC11" s="61"/>
      <c r="TD11" s="61"/>
      <c r="TE11" s="61"/>
      <c r="TF11" s="61"/>
      <c r="TG11" s="61"/>
      <c r="TH11" s="61"/>
      <c r="TI11" s="61"/>
      <c r="TJ11" s="61"/>
      <c r="TK11" s="61"/>
      <c r="TL11" s="61"/>
      <c r="TM11" s="61"/>
      <c r="TN11" s="61"/>
      <c r="TO11" s="61"/>
      <c r="TP11" s="61"/>
      <c r="TQ11" s="61"/>
      <c r="TR11" s="61"/>
      <c r="TS11" s="61"/>
      <c r="TT11" s="61"/>
      <c r="TU11" s="61"/>
      <c r="TV11" s="61"/>
      <c r="TW11" s="61"/>
      <c r="TX11" s="61"/>
      <c r="TY11" s="61"/>
      <c r="TZ11" s="61"/>
      <c r="UA11" s="61"/>
      <c r="UB11" s="61"/>
      <c r="UC11" s="61"/>
      <c r="UD11" s="61"/>
      <c r="UE11" s="61"/>
      <c r="UF11" s="61"/>
      <c r="UG11" s="61"/>
      <c r="UH11" s="61"/>
      <c r="UI11" s="61"/>
      <c r="UJ11" s="61"/>
      <c r="UK11" s="61"/>
      <c r="UL11" s="61"/>
      <c r="UM11" s="61"/>
      <c r="UN11" s="61"/>
      <c r="UO11" s="61"/>
      <c r="UP11" s="61"/>
      <c r="UQ11" s="61"/>
      <c r="UR11" s="61"/>
      <c r="US11" s="61"/>
      <c r="UT11" s="61"/>
      <c r="UU11" s="61"/>
      <c r="UV11" s="61"/>
      <c r="UW11" s="61"/>
      <c r="UX11" s="61"/>
      <c r="UY11" s="61"/>
      <c r="UZ11" s="61"/>
      <c r="VA11" s="61"/>
      <c r="VB11" s="61"/>
      <c r="VC11" s="61"/>
      <c r="VD11" s="61"/>
      <c r="VE11" s="61"/>
      <c r="VF11" s="61"/>
      <c r="VG11" s="61"/>
      <c r="VH11" s="61"/>
      <c r="VI11" s="61"/>
      <c r="VJ11" s="61"/>
      <c r="VK11" s="61"/>
      <c r="VL11" s="61"/>
      <c r="VM11" s="61"/>
      <c r="VN11" s="61"/>
      <c r="VO11" s="61"/>
      <c r="VP11" s="61"/>
      <c r="VQ11" s="61"/>
      <c r="VR11" s="61"/>
      <c r="VS11" s="61"/>
      <c r="VT11" s="61"/>
      <c r="VU11" s="61"/>
      <c r="VV11" s="61"/>
      <c r="VW11" s="61"/>
      <c r="VX11" s="61"/>
      <c r="VY11" s="61"/>
      <c r="VZ11" s="61"/>
      <c r="WA11" s="61"/>
      <c r="WB11" s="61"/>
      <c r="WC11" s="61"/>
      <c r="WD11" s="61"/>
      <c r="WE11" s="61"/>
      <c r="WF11" s="61"/>
      <c r="WG11" s="61"/>
      <c r="WH11" s="61"/>
      <c r="WI11" s="61"/>
      <c r="WJ11" s="61"/>
      <c r="WK11" s="61"/>
      <c r="WL11" s="61"/>
      <c r="WM11" s="61"/>
      <c r="WN11" s="61"/>
      <c r="WO11" s="61"/>
      <c r="WP11" s="61"/>
      <c r="WQ11" s="61"/>
      <c r="WR11" s="61"/>
      <c r="WS11" s="61"/>
      <c r="WT11" s="61"/>
      <c r="WU11" s="61"/>
      <c r="WV11" s="61"/>
      <c r="WW11" s="61"/>
      <c r="WX11" s="61"/>
      <c r="WY11" s="61"/>
      <c r="WZ11" s="61"/>
      <c r="XA11" s="61"/>
      <c r="XB11" s="61"/>
      <c r="XC11" s="61"/>
      <c r="XD11" s="61"/>
      <c r="XE11" s="61"/>
      <c r="XF11" s="61"/>
      <c r="XG11" s="61"/>
      <c r="XH11" s="61"/>
      <c r="XI11" s="61"/>
      <c r="XJ11" s="61"/>
      <c r="XK11" s="61"/>
      <c r="XL11" s="61"/>
      <c r="XM11" s="61"/>
      <c r="XN11" s="61"/>
      <c r="XO11" s="61"/>
      <c r="XP11" s="61"/>
      <c r="XQ11" s="61"/>
      <c r="XR11" s="61"/>
      <c r="XS11" s="61"/>
      <c r="XT11" s="61"/>
      <c r="XU11" s="61"/>
      <c r="XV11" s="61"/>
      <c r="XW11" s="61"/>
      <c r="XX11" s="61"/>
      <c r="XY11" s="61"/>
      <c r="XZ11" s="61"/>
      <c r="YA11" s="61"/>
      <c r="YB11" s="61"/>
      <c r="YC11" s="61"/>
      <c r="YD11" s="61"/>
      <c r="YE11" s="61"/>
      <c r="YF11" s="61"/>
      <c r="YG11" s="61"/>
      <c r="YH11" s="61"/>
      <c r="YI11" s="61"/>
      <c r="YJ11" s="61"/>
      <c r="YK11" s="61"/>
      <c r="YL11" s="61"/>
      <c r="YM11" s="61"/>
      <c r="YN11" s="61"/>
      <c r="YO11" s="61"/>
      <c r="YP11" s="61"/>
      <c r="YQ11" s="61"/>
      <c r="YR11" s="61"/>
      <c r="YS11" s="61"/>
      <c r="YT11" s="61"/>
      <c r="YU11" s="61"/>
      <c r="YV11" s="61"/>
      <c r="YW11" s="61"/>
      <c r="YX11" s="61"/>
      <c r="YY11" s="61"/>
      <c r="YZ11" s="61"/>
      <c r="ZA11" s="61"/>
      <c r="ZB11" s="61"/>
      <c r="ZC11" s="61"/>
      <c r="ZD11" s="61"/>
      <c r="ZE11" s="61"/>
      <c r="ZF11" s="61"/>
      <c r="ZG11" s="61"/>
      <c r="ZH11" s="61"/>
      <c r="ZI11" s="61"/>
      <c r="ZJ11" s="61"/>
      <c r="ZK11" s="61"/>
      <c r="ZL11" s="61"/>
      <c r="ZM11" s="61"/>
      <c r="ZN11" s="61"/>
      <c r="ZO11" s="61"/>
      <c r="ZP11" s="61"/>
      <c r="ZQ11" s="61"/>
      <c r="ZR11" s="61"/>
      <c r="ZS11" s="61"/>
      <c r="ZT11" s="61"/>
      <c r="ZU11" s="61"/>
      <c r="ZV11" s="61"/>
      <c r="ZW11" s="61"/>
      <c r="ZX11" s="61"/>
      <c r="ZY11" s="61"/>
      <c r="ZZ11" s="61"/>
      <c r="AAA11" s="61"/>
      <c r="AAB11" s="61"/>
      <c r="AAC11" s="61"/>
      <c r="AAD11" s="61"/>
      <c r="AAE11" s="61"/>
      <c r="AAF11" s="61"/>
      <c r="AAG11" s="61"/>
      <c r="AAH11" s="61"/>
      <c r="AAI11" s="61"/>
      <c r="AAJ11" s="61"/>
      <c r="AAK11" s="61"/>
      <c r="AAL11" s="61"/>
      <c r="AAM11" s="61"/>
      <c r="AAN11" s="61"/>
      <c r="AAO11" s="61"/>
      <c r="AAP11" s="61"/>
      <c r="AAQ11" s="61"/>
      <c r="AAR11" s="61"/>
      <c r="AAS11" s="61"/>
      <c r="AAT11" s="61"/>
      <c r="AAU11" s="61"/>
      <c r="AAV11" s="61"/>
      <c r="AAW11" s="61"/>
      <c r="AAX11" s="61"/>
      <c r="AAY11" s="61"/>
      <c r="AAZ11" s="61"/>
      <c r="ABA11" s="61"/>
      <c r="ABB11" s="61"/>
      <c r="ABC11" s="61"/>
      <c r="ABD11" s="61"/>
      <c r="ABE11" s="61"/>
      <c r="ABF11" s="61"/>
      <c r="ABG11" s="61"/>
      <c r="ABH11" s="61"/>
      <c r="ABI11" s="61"/>
      <c r="ABJ11" s="61"/>
      <c r="ABK11" s="61"/>
      <c r="ABL11" s="61"/>
      <c r="ABM11" s="61"/>
      <c r="ABN11" s="61"/>
      <c r="ABO11" s="61"/>
      <c r="ABP11" s="61"/>
      <c r="ABQ11" s="61"/>
      <c r="ABR11" s="61"/>
      <c r="ABS11" s="61"/>
      <c r="ABT11" s="61"/>
      <c r="ABU11" s="61"/>
      <c r="ABV11" s="61"/>
      <c r="ABW11" s="61"/>
      <c r="ABX11" s="61"/>
      <c r="ABY11" s="61"/>
      <c r="ABZ11" s="61"/>
      <c r="ACA11" s="61"/>
      <c r="ACB11" s="61"/>
      <c r="ACC11" s="61"/>
      <c r="ACD11" s="61"/>
      <c r="ACE11" s="61"/>
      <c r="ACF11" s="61"/>
      <c r="ACG11" s="61"/>
      <c r="ACH11" s="61"/>
      <c r="ACI11" s="61"/>
      <c r="ACJ11" s="61"/>
      <c r="ACK11" s="61"/>
      <c r="ACL11" s="61"/>
      <c r="ACM11" s="61"/>
      <c r="ACN11" s="61"/>
      <c r="ACO11" s="61"/>
      <c r="ACP11" s="61"/>
      <c r="ACQ11" s="61"/>
      <c r="ACR11" s="61"/>
      <c r="ACS11" s="61"/>
      <c r="ACT11" s="61"/>
      <c r="ACU11" s="61"/>
      <c r="ACV11" s="61"/>
      <c r="ACW11" s="61"/>
      <c r="ACX11" s="61"/>
      <c r="ACY11" s="61"/>
      <c r="ACZ11" s="61"/>
      <c r="ADA11" s="61"/>
      <c r="ADB11" s="61"/>
      <c r="ADC11" s="61"/>
      <c r="ADD11" s="61"/>
      <c r="ADE11" s="61"/>
      <c r="ADF11" s="61"/>
      <c r="ADG11" s="61"/>
      <c r="ADH11" s="61"/>
      <c r="ADI11" s="61"/>
      <c r="ADJ11" s="61"/>
      <c r="ADK11" s="61"/>
      <c r="ADL11" s="61"/>
    </row>
    <row r="12" spans="1:792" ht="15.75">
      <c r="A12" s="81" t="s">
        <v>0</v>
      </c>
      <c r="B12" s="81"/>
      <c r="C12" s="152"/>
      <c r="D12" s="96">
        <f>'Building Pro Forma Budget'!$G75</f>
        <v>649134.37375000003</v>
      </c>
      <c r="E12" s="96">
        <f>'Building Pro Forma Budget'!$G75</f>
        <v>649134.37375000003</v>
      </c>
      <c r="F12" s="96">
        <f>'Building Pro Forma Budget'!$G75</f>
        <v>649134.37375000003</v>
      </c>
      <c r="G12" s="97">
        <f>'Building Pro Forma Budget'!$G75</f>
        <v>649134.37375000003</v>
      </c>
      <c r="H12" s="98" t="s">
        <v>138</v>
      </c>
      <c r="I12" s="98" t="s">
        <v>138</v>
      </c>
      <c r="J12" s="98" t="s">
        <v>138</v>
      </c>
      <c r="K12" s="99" t="s">
        <v>138</v>
      </c>
      <c r="L12" s="100" t="s">
        <v>138</v>
      </c>
      <c r="M12" s="94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  <c r="JI12" s="61"/>
      <c r="JJ12" s="61"/>
      <c r="JK12" s="61"/>
      <c r="JL12" s="61"/>
      <c r="JM12" s="61"/>
      <c r="JN12" s="61"/>
      <c r="JO12" s="61"/>
      <c r="JP12" s="61"/>
      <c r="JQ12" s="61"/>
      <c r="JR12" s="61"/>
      <c r="JS12" s="61"/>
      <c r="JT12" s="61"/>
      <c r="JU12" s="61"/>
      <c r="JV12" s="61"/>
      <c r="JW12" s="61"/>
      <c r="JX12" s="61"/>
      <c r="JY12" s="61"/>
      <c r="JZ12" s="61"/>
      <c r="KA12" s="61"/>
      <c r="KB12" s="61"/>
      <c r="KC12" s="61"/>
      <c r="KD12" s="61"/>
      <c r="KE12" s="61"/>
      <c r="KF12" s="61"/>
      <c r="KG12" s="61"/>
      <c r="KH12" s="61"/>
      <c r="KI12" s="61"/>
      <c r="KJ12" s="61"/>
      <c r="KK12" s="61"/>
      <c r="KL12" s="61"/>
      <c r="KM12" s="61"/>
      <c r="KN12" s="61"/>
      <c r="KO12" s="61"/>
      <c r="KP12" s="61"/>
      <c r="KQ12" s="61"/>
      <c r="KR12" s="61"/>
      <c r="KS12" s="61"/>
      <c r="KT12" s="61"/>
      <c r="KU12" s="61"/>
      <c r="KV12" s="61"/>
      <c r="KW12" s="61"/>
      <c r="KX12" s="61"/>
      <c r="KY12" s="61"/>
      <c r="KZ12" s="61"/>
      <c r="LA12" s="61"/>
      <c r="LB12" s="61"/>
      <c r="LC12" s="61"/>
      <c r="LD12" s="61"/>
      <c r="LE12" s="61"/>
      <c r="LF12" s="61"/>
      <c r="LG12" s="61"/>
      <c r="LH12" s="61"/>
      <c r="LI12" s="61"/>
      <c r="LJ12" s="61"/>
      <c r="LK12" s="61"/>
      <c r="LL12" s="61"/>
      <c r="LM12" s="61"/>
      <c r="LN12" s="61"/>
      <c r="LO12" s="61"/>
      <c r="LP12" s="61"/>
      <c r="LQ12" s="61"/>
      <c r="LR12" s="61"/>
      <c r="LS12" s="61"/>
      <c r="LT12" s="61"/>
      <c r="LU12" s="61"/>
      <c r="LV12" s="61"/>
      <c r="LW12" s="61"/>
      <c r="LX12" s="61"/>
      <c r="LY12" s="61"/>
      <c r="LZ12" s="61"/>
      <c r="MA12" s="61"/>
      <c r="MB12" s="61"/>
      <c r="MC12" s="61"/>
      <c r="MD12" s="61"/>
      <c r="ME12" s="61"/>
      <c r="MF12" s="61"/>
      <c r="MG12" s="61"/>
      <c r="MH12" s="61"/>
      <c r="MI12" s="61"/>
      <c r="MJ12" s="61"/>
      <c r="MK12" s="61"/>
      <c r="ML12" s="61"/>
      <c r="MM12" s="61"/>
      <c r="MN12" s="61"/>
      <c r="MO12" s="61"/>
      <c r="MP12" s="61"/>
      <c r="MQ12" s="61"/>
      <c r="MR12" s="61"/>
      <c r="MS12" s="61"/>
      <c r="MT12" s="61"/>
      <c r="MU12" s="61"/>
      <c r="MV12" s="61"/>
      <c r="MW12" s="61"/>
      <c r="MX12" s="61"/>
      <c r="MY12" s="61"/>
      <c r="MZ12" s="61"/>
      <c r="NA12" s="61"/>
      <c r="NB12" s="61"/>
      <c r="NC12" s="61"/>
      <c r="ND12" s="61"/>
      <c r="NE12" s="61"/>
      <c r="NF12" s="61"/>
      <c r="NG12" s="61"/>
      <c r="NH12" s="61"/>
      <c r="NI12" s="61"/>
      <c r="NJ12" s="61"/>
      <c r="NK12" s="61"/>
      <c r="NL12" s="61"/>
      <c r="NM12" s="61"/>
      <c r="NN12" s="61"/>
      <c r="NO12" s="61"/>
      <c r="NP12" s="61"/>
      <c r="NQ12" s="61"/>
      <c r="NR12" s="61"/>
      <c r="NS12" s="61"/>
      <c r="NT12" s="61"/>
      <c r="NU12" s="61"/>
      <c r="NV12" s="61"/>
      <c r="NW12" s="61"/>
      <c r="NX12" s="61"/>
      <c r="NY12" s="61"/>
      <c r="NZ12" s="61"/>
      <c r="OA12" s="61"/>
      <c r="OB12" s="61"/>
      <c r="OC12" s="61"/>
      <c r="OD12" s="61"/>
      <c r="OE12" s="61"/>
      <c r="OF12" s="61"/>
      <c r="OG12" s="61"/>
      <c r="OH12" s="61"/>
      <c r="OI12" s="61"/>
      <c r="OJ12" s="61"/>
      <c r="OK12" s="61"/>
      <c r="OL12" s="61"/>
      <c r="OM12" s="61"/>
      <c r="ON12" s="61"/>
      <c r="OO12" s="61"/>
      <c r="OP12" s="61"/>
      <c r="OQ12" s="61"/>
      <c r="OR12" s="61"/>
      <c r="OS12" s="61"/>
      <c r="OT12" s="61"/>
      <c r="OU12" s="61"/>
      <c r="OV12" s="61"/>
      <c r="OW12" s="61"/>
      <c r="OX12" s="61"/>
      <c r="OY12" s="61"/>
      <c r="OZ12" s="61"/>
      <c r="PA12" s="61"/>
      <c r="PB12" s="61"/>
      <c r="PC12" s="61"/>
      <c r="PD12" s="61"/>
      <c r="PE12" s="61"/>
      <c r="PF12" s="61"/>
      <c r="PG12" s="61"/>
      <c r="PH12" s="61"/>
      <c r="PI12" s="61"/>
      <c r="PJ12" s="61"/>
      <c r="PK12" s="61"/>
      <c r="PL12" s="61"/>
      <c r="PM12" s="61"/>
      <c r="PN12" s="61"/>
      <c r="PO12" s="61"/>
      <c r="PP12" s="61"/>
      <c r="PQ12" s="61"/>
      <c r="PR12" s="61"/>
      <c r="PS12" s="61"/>
      <c r="PT12" s="61"/>
      <c r="PU12" s="61"/>
      <c r="PV12" s="61"/>
      <c r="PW12" s="61"/>
      <c r="PX12" s="61"/>
      <c r="PY12" s="61"/>
      <c r="PZ12" s="61"/>
      <c r="QA12" s="61"/>
      <c r="QB12" s="61"/>
      <c r="QC12" s="61"/>
      <c r="QD12" s="61"/>
      <c r="QE12" s="61"/>
      <c r="QF12" s="61"/>
      <c r="QG12" s="61"/>
      <c r="QH12" s="61"/>
      <c r="QI12" s="61"/>
      <c r="QJ12" s="61"/>
      <c r="QK12" s="61"/>
      <c r="QL12" s="61"/>
      <c r="QM12" s="61"/>
      <c r="QN12" s="61"/>
      <c r="QO12" s="61"/>
      <c r="QP12" s="61"/>
      <c r="QQ12" s="61"/>
      <c r="QR12" s="61"/>
      <c r="QS12" s="61"/>
      <c r="QT12" s="61"/>
      <c r="QU12" s="61"/>
      <c r="QV12" s="61"/>
      <c r="QW12" s="61"/>
      <c r="QX12" s="61"/>
      <c r="QY12" s="61"/>
      <c r="QZ12" s="61"/>
      <c r="RA12" s="61"/>
      <c r="RB12" s="61"/>
      <c r="RC12" s="61"/>
      <c r="RD12" s="61"/>
      <c r="RE12" s="61"/>
      <c r="RF12" s="61"/>
      <c r="RG12" s="61"/>
      <c r="RH12" s="61"/>
      <c r="RI12" s="61"/>
      <c r="RJ12" s="61"/>
      <c r="RK12" s="61"/>
      <c r="RL12" s="61"/>
      <c r="RM12" s="61"/>
      <c r="RN12" s="61"/>
      <c r="RO12" s="61"/>
      <c r="RP12" s="61"/>
      <c r="RQ12" s="61"/>
      <c r="RR12" s="61"/>
      <c r="RS12" s="61"/>
      <c r="RT12" s="61"/>
      <c r="RU12" s="61"/>
      <c r="RV12" s="61"/>
      <c r="RW12" s="61"/>
      <c r="RX12" s="61"/>
      <c r="RY12" s="61"/>
      <c r="RZ12" s="61"/>
      <c r="SA12" s="61"/>
      <c r="SB12" s="61"/>
      <c r="SC12" s="61"/>
      <c r="SD12" s="61"/>
      <c r="SE12" s="61"/>
      <c r="SF12" s="61"/>
      <c r="SG12" s="61"/>
      <c r="SH12" s="61"/>
      <c r="SI12" s="61"/>
      <c r="SJ12" s="61"/>
      <c r="SK12" s="61"/>
      <c r="SL12" s="61"/>
      <c r="SM12" s="61"/>
      <c r="SN12" s="61"/>
      <c r="SO12" s="61"/>
      <c r="SP12" s="61"/>
      <c r="SQ12" s="61"/>
      <c r="SR12" s="61"/>
      <c r="SS12" s="61"/>
      <c r="ST12" s="61"/>
      <c r="SU12" s="61"/>
      <c r="SV12" s="61"/>
      <c r="SW12" s="61"/>
      <c r="SX12" s="61"/>
      <c r="SY12" s="61"/>
      <c r="SZ12" s="61"/>
      <c r="TA12" s="61"/>
      <c r="TB12" s="61"/>
      <c r="TC12" s="61"/>
      <c r="TD12" s="61"/>
      <c r="TE12" s="61"/>
      <c r="TF12" s="61"/>
      <c r="TG12" s="61"/>
      <c r="TH12" s="61"/>
      <c r="TI12" s="61"/>
      <c r="TJ12" s="61"/>
      <c r="TK12" s="61"/>
      <c r="TL12" s="61"/>
      <c r="TM12" s="61"/>
      <c r="TN12" s="61"/>
      <c r="TO12" s="61"/>
      <c r="TP12" s="61"/>
      <c r="TQ12" s="61"/>
      <c r="TR12" s="61"/>
      <c r="TS12" s="61"/>
      <c r="TT12" s="61"/>
      <c r="TU12" s="61"/>
      <c r="TV12" s="61"/>
      <c r="TW12" s="61"/>
      <c r="TX12" s="61"/>
      <c r="TY12" s="61"/>
      <c r="TZ12" s="61"/>
      <c r="UA12" s="61"/>
      <c r="UB12" s="61"/>
      <c r="UC12" s="61"/>
      <c r="UD12" s="61"/>
      <c r="UE12" s="61"/>
      <c r="UF12" s="61"/>
      <c r="UG12" s="61"/>
      <c r="UH12" s="61"/>
      <c r="UI12" s="61"/>
      <c r="UJ12" s="61"/>
      <c r="UK12" s="61"/>
      <c r="UL12" s="61"/>
      <c r="UM12" s="61"/>
      <c r="UN12" s="61"/>
      <c r="UO12" s="61"/>
      <c r="UP12" s="61"/>
      <c r="UQ12" s="61"/>
      <c r="UR12" s="61"/>
      <c r="US12" s="61"/>
      <c r="UT12" s="61"/>
      <c r="UU12" s="61"/>
      <c r="UV12" s="61"/>
      <c r="UW12" s="61"/>
      <c r="UX12" s="61"/>
      <c r="UY12" s="61"/>
      <c r="UZ12" s="61"/>
      <c r="VA12" s="61"/>
      <c r="VB12" s="61"/>
      <c r="VC12" s="61"/>
      <c r="VD12" s="61"/>
      <c r="VE12" s="61"/>
      <c r="VF12" s="61"/>
      <c r="VG12" s="61"/>
      <c r="VH12" s="61"/>
      <c r="VI12" s="61"/>
      <c r="VJ12" s="61"/>
      <c r="VK12" s="61"/>
      <c r="VL12" s="61"/>
      <c r="VM12" s="61"/>
      <c r="VN12" s="61"/>
      <c r="VO12" s="61"/>
      <c r="VP12" s="61"/>
      <c r="VQ12" s="61"/>
      <c r="VR12" s="61"/>
      <c r="VS12" s="61"/>
      <c r="VT12" s="61"/>
      <c r="VU12" s="61"/>
      <c r="VV12" s="61"/>
      <c r="VW12" s="61"/>
      <c r="VX12" s="61"/>
      <c r="VY12" s="61"/>
      <c r="VZ12" s="61"/>
      <c r="WA12" s="61"/>
      <c r="WB12" s="61"/>
      <c r="WC12" s="61"/>
      <c r="WD12" s="61"/>
      <c r="WE12" s="61"/>
      <c r="WF12" s="61"/>
      <c r="WG12" s="61"/>
      <c r="WH12" s="61"/>
      <c r="WI12" s="61"/>
      <c r="WJ12" s="61"/>
      <c r="WK12" s="61"/>
      <c r="WL12" s="61"/>
      <c r="WM12" s="61"/>
      <c r="WN12" s="61"/>
      <c r="WO12" s="61"/>
      <c r="WP12" s="61"/>
      <c r="WQ12" s="61"/>
      <c r="WR12" s="61"/>
      <c r="WS12" s="61"/>
      <c r="WT12" s="61"/>
      <c r="WU12" s="61"/>
      <c r="WV12" s="61"/>
      <c r="WW12" s="61"/>
      <c r="WX12" s="61"/>
      <c r="WY12" s="61"/>
      <c r="WZ12" s="61"/>
      <c r="XA12" s="61"/>
      <c r="XB12" s="61"/>
      <c r="XC12" s="61"/>
      <c r="XD12" s="61"/>
      <c r="XE12" s="61"/>
      <c r="XF12" s="61"/>
      <c r="XG12" s="61"/>
      <c r="XH12" s="61"/>
      <c r="XI12" s="61"/>
      <c r="XJ12" s="61"/>
      <c r="XK12" s="61"/>
      <c r="XL12" s="61"/>
      <c r="XM12" s="61"/>
      <c r="XN12" s="61"/>
      <c r="XO12" s="61"/>
      <c r="XP12" s="61"/>
      <c r="XQ12" s="61"/>
      <c r="XR12" s="61"/>
      <c r="XS12" s="61"/>
      <c r="XT12" s="61"/>
      <c r="XU12" s="61"/>
      <c r="XV12" s="61"/>
      <c r="XW12" s="61"/>
      <c r="XX12" s="61"/>
      <c r="XY12" s="61"/>
      <c r="XZ12" s="61"/>
      <c r="YA12" s="61"/>
      <c r="YB12" s="61"/>
      <c r="YC12" s="61"/>
      <c r="YD12" s="61"/>
      <c r="YE12" s="61"/>
      <c r="YF12" s="61"/>
      <c r="YG12" s="61"/>
      <c r="YH12" s="61"/>
      <c r="YI12" s="61"/>
      <c r="YJ12" s="61"/>
      <c r="YK12" s="61"/>
      <c r="YL12" s="61"/>
      <c r="YM12" s="61"/>
      <c r="YN12" s="61"/>
      <c r="YO12" s="61"/>
      <c r="YP12" s="61"/>
      <c r="YQ12" s="61"/>
      <c r="YR12" s="61"/>
      <c r="YS12" s="61"/>
      <c r="YT12" s="61"/>
      <c r="YU12" s="61"/>
      <c r="YV12" s="61"/>
      <c r="YW12" s="61"/>
      <c r="YX12" s="61"/>
      <c r="YY12" s="61"/>
      <c r="YZ12" s="61"/>
      <c r="ZA12" s="61"/>
      <c r="ZB12" s="61"/>
      <c r="ZC12" s="61"/>
      <c r="ZD12" s="61"/>
      <c r="ZE12" s="61"/>
      <c r="ZF12" s="61"/>
      <c r="ZG12" s="61"/>
      <c r="ZH12" s="61"/>
      <c r="ZI12" s="61"/>
      <c r="ZJ12" s="61"/>
      <c r="ZK12" s="61"/>
      <c r="ZL12" s="61"/>
      <c r="ZM12" s="61"/>
      <c r="ZN12" s="61"/>
      <c r="ZO12" s="61"/>
      <c r="ZP12" s="61"/>
      <c r="ZQ12" s="61"/>
      <c r="ZR12" s="61"/>
      <c r="ZS12" s="61"/>
      <c r="ZT12" s="61"/>
      <c r="ZU12" s="61"/>
      <c r="ZV12" s="61"/>
      <c r="ZW12" s="61"/>
      <c r="ZX12" s="61"/>
      <c r="ZY12" s="61"/>
      <c r="ZZ12" s="61"/>
      <c r="AAA12" s="61"/>
      <c r="AAB12" s="61"/>
      <c r="AAC12" s="61"/>
      <c r="AAD12" s="61"/>
      <c r="AAE12" s="61"/>
      <c r="AAF12" s="61"/>
      <c r="AAG12" s="61"/>
      <c r="AAH12" s="61"/>
      <c r="AAI12" s="61"/>
      <c r="AAJ12" s="61"/>
      <c r="AAK12" s="61"/>
      <c r="AAL12" s="61"/>
      <c r="AAM12" s="61"/>
      <c r="AAN12" s="61"/>
      <c r="AAO12" s="61"/>
      <c r="AAP12" s="61"/>
      <c r="AAQ12" s="61"/>
      <c r="AAR12" s="61"/>
      <c r="AAS12" s="61"/>
      <c r="AAT12" s="61"/>
      <c r="AAU12" s="61"/>
      <c r="AAV12" s="61"/>
      <c r="AAW12" s="61"/>
      <c r="AAX12" s="61"/>
      <c r="AAY12" s="61"/>
      <c r="AAZ12" s="61"/>
      <c r="ABA12" s="61"/>
      <c r="ABB12" s="61"/>
      <c r="ABC12" s="61"/>
      <c r="ABD12" s="61"/>
      <c r="ABE12" s="61"/>
      <c r="ABF12" s="61"/>
      <c r="ABG12" s="61"/>
      <c r="ABH12" s="61"/>
      <c r="ABI12" s="61"/>
      <c r="ABJ12" s="61"/>
      <c r="ABK12" s="61"/>
      <c r="ABL12" s="61"/>
      <c r="ABM12" s="61"/>
      <c r="ABN12" s="61"/>
      <c r="ABO12" s="61"/>
      <c r="ABP12" s="61"/>
      <c r="ABQ12" s="61"/>
      <c r="ABR12" s="61"/>
      <c r="ABS12" s="61"/>
      <c r="ABT12" s="61"/>
      <c r="ABU12" s="61"/>
      <c r="ABV12" s="61"/>
      <c r="ABW12" s="61"/>
      <c r="ABX12" s="61"/>
      <c r="ABY12" s="61"/>
      <c r="ABZ12" s="61"/>
      <c r="ACA12" s="61"/>
      <c r="ACB12" s="61"/>
      <c r="ACC12" s="61"/>
      <c r="ACD12" s="61"/>
      <c r="ACE12" s="61"/>
      <c r="ACF12" s="61"/>
      <c r="ACG12" s="61"/>
      <c r="ACH12" s="61"/>
      <c r="ACI12" s="61"/>
      <c r="ACJ12" s="61"/>
      <c r="ACK12" s="61"/>
      <c r="ACL12" s="61"/>
      <c r="ACM12" s="61"/>
      <c r="ACN12" s="61"/>
      <c r="ACO12" s="61"/>
      <c r="ACP12" s="61"/>
      <c r="ACQ12" s="61"/>
      <c r="ACR12" s="61"/>
      <c r="ACS12" s="61"/>
      <c r="ACT12" s="61"/>
      <c r="ACU12" s="61"/>
      <c r="ACV12" s="61"/>
      <c r="ACW12" s="61"/>
      <c r="ACX12" s="61"/>
      <c r="ACY12" s="61"/>
      <c r="ACZ12" s="61"/>
      <c r="ADA12" s="61"/>
      <c r="ADB12" s="61"/>
      <c r="ADC12" s="61"/>
      <c r="ADD12" s="61"/>
      <c r="ADE12" s="61"/>
      <c r="ADF12" s="61"/>
      <c r="ADG12" s="61"/>
      <c r="ADH12" s="61"/>
      <c r="ADI12" s="61"/>
      <c r="ADJ12" s="61"/>
      <c r="ADK12" s="61"/>
      <c r="ADL12" s="61"/>
    </row>
    <row r="13" spans="1:792">
      <c r="C13" s="141"/>
      <c r="D13" s="142"/>
      <c r="E13" s="142"/>
      <c r="F13" s="142"/>
      <c r="G13" s="141"/>
      <c r="H13" s="142"/>
      <c r="I13" s="142"/>
      <c r="K13" s="82"/>
      <c r="L13" s="94"/>
      <c r="M13" s="94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  <c r="JI13" s="61"/>
      <c r="JJ13" s="61"/>
      <c r="JK13" s="61"/>
      <c r="JL13" s="61"/>
      <c r="JM13" s="61"/>
      <c r="JN13" s="61"/>
      <c r="JO13" s="61"/>
      <c r="JP13" s="61"/>
      <c r="JQ13" s="61"/>
      <c r="JR13" s="61"/>
      <c r="JS13" s="61"/>
      <c r="JT13" s="61"/>
      <c r="JU13" s="61"/>
      <c r="JV13" s="61"/>
      <c r="JW13" s="61"/>
      <c r="JX13" s="61"/>
      <c r="JY13" s="61"/>
      <c r="JZ13" s="61"/>
      <c r="KA13" s="61"/>
      <c r="KB13" s="61"/>
      <c r="KC13" s="61"/>
      <c r="KD13" s="61"/>
      <c r="KE13" s="61"/>
      <c r="KF13" s="61"/>
      <c r="KG13" s="61"/>
      <c r="KH13" s="61"/>
      <c r="KI13" s="61"/>
      <c r="KJ13" s="61"/>
      <c r="KK13" s="61"/>
      <c r="KL13" s="61"/>
      <c r="KM13" s="61"/>
      <c r="KN13" s="61"/>
      <c r="KO13" s="61"/>
      <c r="KP13" s="61"/>
      <c r="KQ13" s="61"/>
      <c r="KR13" s="61"/>
      <c r="KS13" s="61"/>
      <c r="KT13" s="61"/>
      <c r="KU13" s="61"/>
      <c r="KV13" s="61"/>
      <c r="KW13" s="61"/>
      <c r="KX13" s="61"/>
      <c r="KY13" s="61"/>
      <c r="KZ13" s="61"/>
      <c r="LA13" s="61"/>
      <c r="LB13" s="61"/>
      <c r="LC13" s="61"/>
      <c r="LD13" s="61"/>
      <c r="LE13" s="61"/>
      <c r="LF13" s="61"/>
      <c r="LG13" s="61"/>
      <c r="LH13" s="61"/>
      <c r="LI13" s="61"/>
      <c r="LJ13" s="61"/>
      <c r="LK13" s="61"/>
      <c r="LL13" s="61"/>
      <c r="LM13" s="61"/>
      <c r="LN13" s="61"/>
      <c r="LO13" s="61"/>
      <c r="LP13" s="61"/>
      <c r="LQ13" s="61"/>
      <c r="LR13" s="61"/>
      <c r="LS13" s="61"/>
      <c r="LT13" s="61"/>
      <c r="LU13" s="61"/>
      <c r="LV13" s="61"/>
      <c r="LW13" s="61"/>
      <c r="LX13" s="61"/>
      <c r="LY13" s="61"/>
      <c r="LZ13" s="61"/>
      <c r="MA13" s="61"/>
      <c r="MB13" s="61"/>
      <c r="MC13" s="61"/>
      <c r="MD13" s="61"/>
      <c r="ME13" s="61"/>
      <c r="MF13" s="61"/>
      <c r="MG13" s="61"/>
      <c r="MH13" s="61"/>
      <c r="MI13" s="61"/>
      <c r="MJ13" s="61"/>
      <c r="MK13" s="61"/>
      <c r="ML13" s="61"/>
      <c r="MM13" s="61"/>
      <c r="MN13" s="61"/>
      <c r="MO13" s="61"/>
      <c r="MP13" s="61"/>
      <c r="MQ13" s="61"/>
      <c r="MR13" s="61"/>
      <c r="MS13" s="61"/>
      <c r="MT13" s="61"/>
      <c r="MU13" s="61"/>
      <c r="MV13" s="61"/>
      <c r="MW13" s="61"/>
      <c r="MX13" s="61"/>
      <c r="MY13" s="61"/>
      <c r="MZ13" s="61"/>
      <c r="NA13" s="61"/>
      <c r="NB13" s="61"/>
      <c r="NC13" s="61"/>
      <c r="ND13" s="61"/>
      <c r="NE13" s="61"/>
      <c r="NF13" s="61"/>
      <c r="NG13" s="61"/>
      <c r="NH13" s="61"/>
      <c r="NI13" s="61"/>
      <c r="NJ13" s="61"/>
      <c r="NK13" s="61"/>
      <c r="NL13" s="61"/>
      <c r="NM13" s="61"/>
      <c r="NN13" s="61"/>
      <c r="NO13" s="61"/>
      <c r="NP13" s="61"/>
      <c r="NQ13" s="61"/>
      <c r="NR13" s="61"/>
      <c r="NS13" s="61"/>
      <c r="NT13" s="61"/>
      <c r="NU13" s="61"/>
      <c r="NV13" s="61"/>
      <c r="NW13" s="61"/>
      <c r="NX13" s="61"/>
      <c r="NY13" s="61"/>
      <c r="NZ13" s="61"/>
      <c r="OA13" s="61"/>
      <c r="OB13" s="61"/>
      <c r="OC13" s="61"/>
      <c r="OD13" s="61"/>
      <c r="OE13" s="61"/>
      <c r="OF13" s="61"/>
      <c r="OG13" s="61"/>
      <c r="OH13" s="61"/>
      <c r="OI13" s="61"/>
      <c r="OJ13" s="61"/>
      <c r="OK13" s="61"/>
      <c r="OL13" s="61"/>
      <c r="OM13" s="61"/>
      <c r="ON13" s="61"/>
      <c r="OO13" s="61"/>
      <c r="OP13" s="61"/>
      <c r="OQ13" s="61"/>
      <c r="OR13" s="61"/>
      <c r="OS13" s="61"/>
      <c r="OT13" s="61"/>
      <c r="OU13" s="61"/>
      <c r="OV13" s="61"/>
      <c r="OW13" s="61"/>
      <c r="OX13" s="61"/>
      <c r="OY13" s="61"/>
      <c r="OZ13" s="61"/>
      <c r="PA13" s="61"/>
      <c r="PB13" s="61"/>
      <c r="PC13" s="61"/>
      <c r="PD13" s="61"/>
      <c r="PE13" s="61"/>
      <c r="PF13" s="61"/>
      <c r="PG13" s="61"/>
      <c r="PH13" s="61"/>
      <c r="PI13" s="61"/>
      <c r="PJ13" s="61"/>
      <c r="PK13" s="61"/>
      <c r="PL13" s="61"/>
      <c r="PM13" s="61"/>
      <c r="PN13" s="61"/>
      <c r="PO13" s="61"/>
      <c r="PP13" s="61"/>
      <c r="PQ13" s="61"/>
      <c r="PR13" s="61"/>
      <c r="PS13" s="61"/>
      <c r="PT13" s="61"/>
      <c r="PU13" s="61"/>
      <c r="PV13" s="61"/>
      <c r="PW13" s="61"/>
      <c r="PX13" s="61"/>
      <c r="PY13" s="61"/>
      <c r="PZ13" s="61"/>
      <c r="QA13" s="61"/>
      <c r="QB13" s="61"/>
      <c r="QC13" s="61"/>
      <c r="QD13" s="61"/>
      <c r="QE13" s="61"/>
      <c r="QF13" s="61"/>
      <c r="QG13" s="61"/>
      <c r="QH13" s="61"/>
      <c r="QI13" s="61"/>
      <c r="QJ13" s="61"/>
      <c r="QK13" s="61"/>
      <c r="QL13" s="61"/>
      <c r="QM13" s="61"/>
      <c r="QN13" s="61"/>
      <c r="QO13" s="61"/>
      <c r="QP13" s="61"/>
      <c r="QQ13" s="61"/>
      <c r="QR13" s="61"/>
      <c r="QS13" s="61"/>
      <c r="QT13" s="61"/>
      <c r="QU13" s="61"/>
      <c r="QV13" s="61"/>
      <c r="QW13" s="61"/>
      <c r="QX13" s="61"/>
      <c r="QY13" s="61"/>
      <c r="QZ13" s="61"/>
      <c r="RA13" s="61"/>
      <c r="RB13" s="61"/>
      <c r="RC13" s="61"/>
      <c r="RD13" s="61"/>
      <c r="RE13" s="61"/>
      <c r="RF13" s="61"/>
      <c r="RG13" s="61"/>
      <c r="RH13" s="61"/>
      <c r="RI13" s="61"/>
      <c r="RJ13" s="61"/>
      <c r="RK13" s="61"/>
      <c r="RL13" s="61"/>
      <c r="RM13" s="61"/>
      <c r="RN13" s="61"/>
      <c r="RO13" s="61"/>
      <c r="RP13" s="61"/>
      <c r="RQ13" s="61"/>
      <c r="RR13" s="61"/>
      <c r="RS13" s="61"/>
      <c r="RT13" s="61"/>
      <c r="RU13" s="61"/>
      <c r="RV13" s="61"/>
      <c r="RW13" s="61"/>
      <c r="RX13" s="61"/>
      <c r="RY13" s="61"/>
      <c r="RZ13" s="61"/>
      <c r="SA13" s="61"/>
      <c r="SB13" s="61"/>
      <c r="SC13" s="61"/>
      <c r="SD13" s="61"/>
      <c r="SE13" s="61"/>
      <c r="SF13" s="61"/>
      <c r="SG13" s="61"/>
      <c r="SH13" s="61"/>
      <c r="SI13" s="61"/>
      <c r="SJ13" s="61"/>
      <c r="SK13" s="61"/>
      <c r="SL13" s="61"/>
      <c r="SM13" s="61"/>
      <c r="SN13" s="61"/>
      <c r="SO13" s="61"/>
      <c r="SP13" s="61"/>
      <c r="SQ13" s="61"/>
      <c r="SR13" s="61"/>
      <c r="SS13" s="61"/>
      <c r="ST13" s="61"/>
      <c r="SU13" s="61"/>
      <c r="SV13" s="61"/>
      <c r="SW13" s="61"/>
      <c r="SX13" s="61"/>
      <c r="SY13" s="61"/>
      <c r="SZ13" s="61"/>
      <c r="TA13" s="61"/>
      <c r="TB13" s="61"/>
      <c r="TC13" s="61"/>
      <c r="TD13" s="61"/>
      <c r="TE13" s="61"/>
      <c r="TF13" s="61"/>
      <c r="TG13" s="61"/>
      <c r="TH13" s="61"/>
      <c r="TI13" s="61"/>
      <c r="TJ13" s="61"/>
      <c r="TK13" s="61"/>
      <c r="TL13" s="61"/>
      <c r="TM13" s="61"/>
      <c r="TN13" s="61"/>
      <c r="TO13" s="61"/>
      <c r="TP13" s="61"/>
      <c r="TQ13" s="61"/>
      <c r="TR13" s="61"/>
      <c r="TS13" s="61"/>
      <c r="TT13" s="61"/>
      <c r="TU13" s="61"/>
      <c r="TV13" s="61"/>
      <c r="TW13" s="61"/>
      <c r="TX13" s="61"/>
      <c r="TY13" s="61"/>
      <c r="TZ13" s="61"/>
      <c r="UA13" s="61"/>
      <c r="UB13" s="61"/>
      <c r="UC13" s="61"/>
      <c r="UD13" s="61"/>
      <c r="UE13" s="61"/>
      <c r="UF13" s="61"/>
      <c r="UG13" s="61"/>
      <c r="UH13" s="61"/>
      <c r="UI13" s="61"/>
      <c r="UJ13" s="61"/>
      <c r="UK13" s="61"/>
      <c r="UL13" s="61"/>
      <c r="UM13" s="61"/>
      <c r="UN13" s="61"/>
      <c r="UO13" s="61"/>
      <c r="UP13" s="61"/>
      <c r="UQ13" s="61"/>
      <c r="UR13" s="61"/>
      <c r="US13" s="61"/>
      <c r="UT13" s="61"/>
      <c r="UU13" s="61"/>
      <c r="UV13" s="61"/>
      <c r="UW13" s="61"/>
      <c r="UX13" s="61"/>
      <c r="UY13" s="61"/>
      <c r="UZ13" s="61"/>
      <c r="VA13" s="61"/>
      <c r="VB13" s="61"/>
      <c r="VC13" s="61"/>
      <c r="VD13" s="61"/>
      <c r="VE13" s="61"/>
      <c r="VF13" s="61"/>
      <c r="VG13" s="61"/>
      <c r="VH13" s="61"/>
      <c r="VI13" s="61"/>
      <c r="VJ13" s="61"/>
      <c r="VK13" s="61"/>
      <c r="VL13" s="61"/>
      <c r="VM13" s="61"/>
      <c r="VN13" s="61"/>
      <c r="VO13" s="61"/>
      <c r="VP13" s="61"/>
      <c r="VQ13" s="61"/>
      <c r="VR13" s="61"/>
      <c r="VS13" s="61"/>
      <c r="VT13" s="61"/>
      <c r="VU13" s="61"/>
      <c r="VV13" s="61"/>
      <c r="VW13" s="61"/>
      <c r="VX13" s="61"/>
      <c r="VY13" s="61"/>
      <c r="VZ13" s="61"/>
      <c r="WA13" s="61"/>
      <c r="WB13" s="61"/>
      <c r="WC13" s="61"/>
      <c r="WD13" s="61"/>
      <c r="WE13" s="61"/>
      <c r="WF13" s="61"/>
      <c r="WG13" s="61"/>
      <c r="WH13" s="61"/>
      <c r="WI13" s="61"/>
      <c r="WJ13" s="61"/>
      <c r="WK13" s="61"/>
      <c r="WL13" s="61"/>
      <c r="WM13" s="61"/>
      <c r="WN13" s="61"/>
      <c r="WO13" s="61"/>
      <c r="WP13" s="61"/>
      <c r="WQ13" s="61"/>
      <c r="WR13" s="61"/>
      <c r="WS13" s="61"/>
      <c r="WT13" s="61"/>
      <c r="WU13" s="61"/>
      <c r="WV13" s="61"/>
      <c r="WW13" s="61"/>
      <c r="WX13" s="61"/>
      <c r="WY13" s="61"/>
      <c r="WZ13" s="61"/>
      <c r="XA13" s="61"/>
      <c r="XB13" s="61"/>
      <c r="XC13" s="61"/>
      <c r="XD13" s="61"/>
      <c r="XE13" s="61"/>
      <c r="XF13" s="61"/>
      <c r="XG13" s="61"/>
      <c r="XH13" s="61"/>
      <c r="XI13" s="61"/>
      <c r="XJ13" s="61"/>
      <c r="XK13" s="61"/>
      <c r="XL13" s="61"/>
      <c r="XM13" s="61"/>
      <c r="XN13" s="61"/>
      <c r="XO13" s="61"/>
      <c r="XP13" s="61"/>
      <c r="XQ13" s="61"/>
      <c r="XR13" s="61"/>
      <c r="XS13" s="61"/>
      <c r="XT13" s="61"/>
      <c r="XU13" s="61"/>
      <c r="XV13" s="61"/>
      <c r="XW13" s="61"/>
      <c r="XX13" s="61"/>
      <c r="XY13" s="61"/>
      <c r="XZ13" s="61"/>
      <c r="YA13" s="61"/>
      <c r="YB13" s="61"/>
      <c r="YC13" s="61"/>
      <c r="YD13" s="61"/>
      <c r="YE13" s="61"/>
      <c r="YF13" s="61"/>
      <c r="YG13" s="61"/>
      <c r="YH13" s="61"/>
      <c r="YI13" s="61"/>
      <c r="YJ13" s="61"/>
      <c r="YK13" s="61"/>
      <c r="YL13" s="61"/>
      <c r="YM13" s="61"/>
      <c r="YN13" s="61"/>
      <c r="YO13" s="61"/>
      <c r="YP13" s="61"/>
      <c r="YQ13" s="61"/>
      <c r="YR13" s="61"/>
      <c r="YS13" s="61"/>
      <c r="YT13" s="61"/>
      <c r="YU13" s="61"/>
      <c r="YV13" s="61"/>
      <c r="YW13" s="61"/>
      <c r="YX13" s="61"/>
      <c r="YY13" s="61"/>
      <c r="YZ13" s="61"/>
      <c r="ZA13" s="61"/>
      <c r="ZB13" s="61"/>
      <c r="ZC13" s="61"/>
      <c r="ZD13" s="61"/>
      <c r="ZE13" s="61"/>
      <c r="ZF13" s="61"/>
      <c r="ZG13" s="61"/>
      <c r="ZH13" s="61"/>
      <c r="ZI13" s="61"/>
      <c r="ZJ13" s="61"/>
      <c r="ZK13" s="61"/>
      <c r="ZL13" s="61"/>
      <c r="ZM13" s="61"/>
      <c r="ZN13" s="61"/>
      <c r="ZO13" s="61"/>
      <c r="ZP13" s="61"/>
      <c r="ZQ13" s="61"/>
      <c r="ZR13" s="61"/>
      <c r="ZS13" s="61"/>
      <c r="ZT13" s="61"/>
      <c r="ZU13" s="61"/>
      <c r="ZV13" s="61"/>
      <c r="ZW13" s="61"/>
      <c r="ZX13" s="61"/>
      <c r="ZY13" s="61"/>
      <c r="ZZ13" s="61"/>
      <c r="AAA13" s="61"/>
      <c r="AAB13" s="61"/>
      <c r="AAC13" s="61"/>
      <c r="AAD13" s="61"/>
      <c r="AAE13" s="61"/>
      <c r="AAF13" s="61"/>
      <c r="AAG13" s="61"/>
      <c r="AAH13" s="61"/>
      <c r="AAI13" s="61"/>
      <c r="AAJ13" s="61"/>
      <c r="AAK13" s="61"/>
      <c r="AAL13" s="61"/>
      <c r="AAM13" s="61"/>
      <c r="AAN13" s="61"/>
      <c r="AAO13" s="61"/>
      <c r="AAP13" s="61"/>
      <c r="AAQ13" s="61"/>
      <c r="AAR13" s="61"/>
      <c r="AAS13" s="61"/>
      <c r="AAT13" s="61"/>
      <c r="AAU13" s="61"/>
      <c r="AAV13" s="61"/>
      <c r="AAW13" s="61"/>
      <c r="AAX13" s="61"/>
      <c r="AAY13" s="61"/>
      <c r="AAZ13" s="61"/>
      <c r="ABA13" s="61"/>
      <c r="ABB13" s="61"/>
      <c r="ABC13" s="61"/>
      <c r="ABD13" s="61"/>
      <c r="ABE13" s="61"/>
      <c r="ABF13" s="61"/>
      <c r="ABG13" s="61"/>
      <c r="ABH13" s="61"/>
      <c r="ABI13" s="61"/>
      <c r="ABJ13" s="61"/>
      <c r="ABK13" s="61"/>
      <c r="ABL13" s="61"/>
      <c r="ABM13" s="61"/>
      <c r="ABN13" s="61"/>
      <c r="ABO13" s="61"/>
      <c r="ABP13" s="61"/>
      <c r="ABQ13" s="61"/>
      <c r="ABR13" s="61"/>
      <c r="ABS13" s="61"/>
      <c r="ABT13" s="61"/>
      <c r="ABU13" s="61"/>
      <c r="ABV13" s="61"/>
      <c r="ABW13" s="61"/>
      <c r="ABX13" s="61"/>
      <c r="ABY13" s="61"/>
      <c r="ABZ13" s="61"/>
      <c r="ACA13" s="61"/>
      <c r="ACB13" s="61"/>
      <c r="ACC13" s="61"/>
      <c r="ACD13" s="61"/>
      <c r="ACE13" s="61"/>
      <c r="ACF13" s="61"/>
      <c r="ACG13" s="61"/>
      <c r="ACH13" s="61"/>
      <c r="ACI13" s="61"/>
      <c r="ACJ13" s="61"/>
      <c r="ACK13" s="61"/>
      <c r="ACL13" s="61"/>
      <c r="ACM13" s="61"/>
      <c r="ACN13" s="61"/>
      <c r="ACO13" s="61"/>
      <c r="ACP13" s="61"/>
      <c r="ACQ13" s="61"/>
      <c r="ACR13" s="61"/>
      <c r="ACS13" s="61"/>
      <c r="ACT13" s="61"/>
      <c r="ACU13" s="61"/>
      <c r="ACV13" s="61"/>
      <c r="ACW13" s="61"/>
      <c r="ACX13" s="61"/>
      <c r="ACY13" s="61"/>
      <c r="ACZ13" s="61"/>
      <c r="ADA13" s="61"/>
      <c r="ADB13" s="61"/>
      <c r="ADC13" s="61"/>
      <c r="ADD13" s="61"/>
      <c r="ADE13" s="61"/>
      <c r="ADF13" s="61"/>
      <c r="ADG13" s="61"/>
      <c r="ADH13" s="61"/>
      <c r="ADI13" s="61"/>
      <c r="ADJ13" s="61"/>
      <c r="ADK13" s="61"/>
      <c r="ADL13" s="61"/>
    </row>
    <row r="14" spans="1:792" s="90" customFormat="1" ht="15.75">
      <c r="A14" s="101" t="s">
        <v>54</v>
      </c>
      <c r="B14" s="101"/>
      <c r="C14" s="148">
        <f>SUM(C10:C13)</f>
        <v>2289777.11</v>
      </c>
      <c r="D14" s="147">
        <f>SUM(D10:D13)</f>
        <v>649134.37375000003</v>
      </c>
      <c r="E14" s="147">
        <f>SUM(E10:E13)</f>
        <v>649134.37375000003</v>
      </c>
      <c r="F14" s="147">
        <f>SUM(F10:F13)</f>
        <v>649134.37375000003</v>
      </c>
      <c r="G14" s="148">
        <f>SUM(G10:G13)</f>
        <v>649134.37375000003</v>
      </c>
      <c r="H14" s="147">
        <f t="shared" ref="H14:I14" si="3">SUM(H10:H13)</f>
        <v>0</v>
      </c>
      <c r="I14" s="147">
        <f t="shared" si="3"/>
        <v>0</v>
      </c>
      <c r="J14" s="147">
        <f t="shared" ref="J14" si="4">SUM(J10:J13)</f>
        <v>0</v>
      </c>
      <c r="K14" s="148">
        <f t="shared" ref="K14" si="5">SUM(K10:K13)</f>
        <v>0</v>
      </c>
      <c r="L14" s="149">
        <f t="shared" ref="L14" si="6">SUM(L10:L13)</f>
        <v>0</v>
      </c>
      <c r="M14" s="94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61"/>
      <c r="JA14" s="61"/>
      <c r="JB14" s="61"/>
      <c r="JC14" s="61"/>
      <c r="JD14" s="61"/>
      <c r="JE14" s="61"/>
      <c r="JF14" s="61"/>
      <c r="JG14" s="61"/>
      <c r="JH14" s="61"/>
      <c r="JI14" s="61"/>
      <c r="JJ14" s="61"/>
      <c r="JK14" s="61"/>
      <c r="JL14" s="61"/>
      <c r="JM14" s="61"/>
      <c r="JN14" s="61"/>
      <c r="JO14" s="61"/>
      <c r="JP14" s="61"/>
      <c r="JQ14" s="61"/>
      <c r="JR14" s="61"/>
      <c r="JS14" s="61"/>
      <c r="JT14" s="61"/>
      <c r="JU14" s="61"/>
      <c r="JV14" s="61"/>
      <c r="JW14" s="61"/>
      <c r="JX14" s="61"/>
      <c r="JY14" s="61"/>
      <c r="JZ14" s="61"/>
      <c r="KA14" s="61"/>
      <c r="KB14" s="61"/>
      <c r="KC14" s="61"/>
      <c r="KD14" s="61"/>
      <c r="KE14" s="61"/>
      <c r="KF14" s="61"/>
      <c r="KG14" s="61"/>
      <c r="KH14" s="61"/>
      <c r="KI14" s="61"/>
      <c r="KJ14" s="61"/>
      <c r="KK14" s="61"/>
      <c r="KL14" s="61"/>
      <c r="KM14" s="61"/>
      <c r="KN14" s="61"/>
      <c r="KO14" s="61"/>
      <c r="KP14" s="61"/>
      <c r="KQ14" s="61"/>
      <c r="KR14" s="61"/>
      <c r="KS14" s="61"/>
      <c r="KT14" s="61"/>
      <c r="KU14" s="61"/>
      <c r="KV14" s="61"/>
      <c r="KW14" s="61"/>
      <c r="KX14" s="61"/>
      <c r="KY14" s="61"/>
      <c r="KZ14" s="61"/>
      <c r="LA14" s="61"/>
      <c r="LB14" s="61"/>
      <c r="LC14" s="61"/>
      <c r="LD14" s="61"/>
      <c r="LE14" s="61"/>
      <c r="LF14" s="61"/>
      <c r="LG14" s="61"/>
      <c r="LH14" s="61"/>
      <c r="LI14" s="61"/>
      <c r="LJ14" s="61"/>
      <c r="LK14" s="61"/>
      <c r="LL14" s="61"/>
      <c r="LM14" s="61"/>
      <c r="LN14" s="61"/>
      <c r="LO14" s="61"/>
      <c r="LP14" s="61"/>
      <c r="LQ14" s="61"/>
      <c r="LR14" s="61"/>
      <c r="LS14" s="61"/>
      <c r="LT14" s="61"/>
      <c r="LU14" s="61"/>
      <c r="LV14" s="61"/>
      <c r="LW14" s="61"/>
      <c r="LX14" s="61"/>
      <c r="LY14" s="61"/>
      <c r="LZ14" s="61"/>
      <c r="MA14" s="61"/>
      <c r="MB14" s="61"/>
      <c r="MC14" s="61"/>
      <c r="MD14" s="61"/>
      <c r="ME14" s="61"/>
      <c r="MF14" s="61"/>
      <c r="MG14" s="61"/>
      <c r="MH14" s="61"/>
      <c r="MI14" s="61"/>
      <c r="MJ14" s="61"/>
      <c r="MK14" s="61"/>
      <c r="ML14" s="61"/>
      <c r="MM14" s="61"/>
      <c r="MN14" s="61"/>
      <c r="MO14" s="61"/>
      <c r="MP14" s="61"/>
      <c r="MQ14" s="61"/>
      <c r="MR14" s="61"/>
      <c r="MS14" s="61"/>
      <c r="MT14" s="61"/>
      <c r="MU14" s="61"/>
      <c r="MV14" s="61"/>
      <c r="MW14" s="61"/>
      <c r="MX14" s="61"/>
      <c r="MY14" s="61"/>
      <c r="MZ14" s="61"/>
      <c r="NA14" s="61"/>
      <c r="NB14" s="61"/>
      <c r="NC14" s="61"/>
      <c r="ND14" s="61"/>
      <c r="NE14" s="61"/>
      <c r="NF14" s="61"/>
      <c r="NG14" s="61"/>
      <c r="NH14" s="61"/>
      <c r="NI14" s="61"/>
      <c r="NJ14" s="61"/>
      <c r="NK14" s="61"/>
      <c r="NL14" s="61"/>
      <c r="NM14" s="61"/>
      <c r="NN14" s="61"/>
      <c r="NO14" s="61"/>
      <c r="NP14" s="61"/>
      <c r="NQ14" s="61"/>
      <c r="NR14" s="61"/>
      <c r="NS14" s="61"/>
      <c r="NT14" s="61"/>
      <c r="NU14" s="61"/>
      <c r="NV14" s="61"/>
      <c r="NW14" s="61"/>
      <c r="NX14" s="61"/>
      <c r="NY14" s="61"/>
      <c r="NZ14" s="61"/>
      <c r="OA14" s="61"/>
      <c r="OB14" s="61"/>
      <c r="OC14" s="61"/>
      <c r="OD14" s="61"/>
      <c r="OE14" s="61"/>
      <c r="OF14" s="61"/>
      <c r="OG14" s="61"/>
      <c r="OH14" s="61"/>
      <c r="OI14" s="61"/>
      <c r="OJ14" s="61"/>
      <c r="OK14" s="61"/>
      <c r="OL14" s="61"/>
      <c r="OM14" s="61"/>
      <c r="ON14" s="61"/>
      <c r="OO14" s="61"/>
      <c r="OP14" s="61"/>
      <c r="OQ14" s="61"/>
      <c r="OR14" s="61"/>
      <c r="OS14" s="61"/>
      <c r="OT14" s="61"/>
      <c r="OU14" s="61"/>
      <c r="OV14" s="61"/>
      <c r="OW14" s="61"/>
      <c r="OX14" s="61"/>
      <c r="OY14" s="61"/>
      <c r="OZ14" s="61"/>
      <c r="PA14" s="61"/>
      <c r="PB14" s="61"/>
      <c r="PC14" s="61"/>
      <c r="PD14" s="61"/>
      <c r="PE14" s="61"/>
      <c r="PF14" s="61"/>
      <c r="PG14" s="61"/>
      <c r="PH14" s="61"/>
      <c r="PI14" s="61"/>
      <c r="PJ14" s="61"/>
      <c r="PK14" s="61"/>
      <c r="PL14" s="61"/>
      <c r="PM14" s="61"/>
      <c r="PN14" s="61"/>
      <c r="PO14" s="61"/>
      <c r="PP14" s="61"/>
      <c r="PQ14" s="61"/>
      <c r="PR14" s="61"/>
      <c r="PS14" s="61"/>
      <c r="PT14" s="61"/>
      <c r="PU14" s="61"/>
      <c r="PV14" s="61"/>
      <c r="PW14" s="61"/>
      <c r="PX14" s="61"/>
      <c r="PY14" s="61"/>
      <c r="PZ14" s="61"/>
      <c r="QA14" s="61"/>
      <c r="QB14" s="61"/>
      <c r="QC14" s="61"/>
      <c r="QD14" s="61"/>
      <c r="QE14" s="61"/>
      <c r="QF14" s="61"/>
      <c r="QG14" s="61"/>
      <c r="QH14" s="61"/>
      <c r="QI14" s="61"/>
      <c r="QJ14" s="61"/>
      <c r="QK14" s="61"/>
      <c r="QL14" s="61"/>
      <c r="QM14" s="61"/>
      <c r="QN14" s="61"/>
      <c r="QO14" s="61"/>
      <c r="QP14" s="61"/>
      <c r="QQ14" s="61"/>
      <c r="QR14" s="61"/>
      <c r="QS14" s="61"/>
      <c r="QT14" s="61"/>
      <c r="QU14" s="61"/>
      <c r="QV14" s="61"/>
      <c r="QW14" s="61"/>
      <c r="QX14" s="61"/>
      <c r="QY14" s="61"/>
      <c r="QZ14" s="61"/>
      <c r="RA14" s="61"/>
      <c r="RB14" s="61"/>
      <c r="RC14" s="61"/>
      <c r="RD14" s="61"/>
      <c r="RE14" s="61"/>
      <c r="RF14" s="61"/>
      <c r="RG14" s="61"/>
      <c r="RH14" s="61"/>
      <c r="RI14" s="61"/>
      <c r="RJ14" s="61"/>
      <c r="RK14" s="61"/>
      <c r="RL14" s="61"/>
      <c r="RM14" s="61"/>
      <c r="RN14" s="61"/>
      <c r="RO14" s="61"/>
      <c r="RP14" s="61"/>
      <c r="RQ14" s="61"/>
      <c r="RR14" s="61"/>
      <c r="RS14" s="61"/>
      <c r="RT14" s="61"/>
      <c r="RU14" s="61"/>
      <c r="RV14" s="61"/>
      <c r="RW14" s="61"/>
      <c r="RX14" s="61"/>
      <c r="RY14" s="61"/>
      <c r="RZ14" s="61"/>
      <c r="SA14" s="61"/>
      <c r="SB14" s="61"/>
      <c r="SC14" s="61"/>
      <c r="SD14" s="61"/>
      <c r="SE14" s="61"/>
      <c r="SF14" s="61"/>
      <c r="SG14" s="61"/>
      <c r="SH14" s="61"/>
      <c r="SI14" s="61"/>
      <c r="SJ14" s="61"/>
      <c r="SK14" s="61"/>
      <c r="SL14" s="61"/>
      <c r="SM14" s="61"/>
      <c r="SN14" s="61"/>
      <c r="SO14" s="61"/>
      <c r="SP14" s="61"/>
      <c r="SQ14" s="61"/>
      <c r="SR14" s="61"/>
      <c r="SS14" s="61"/>
      <c r="ST14" s="61"/>
      <c r="SU14" s="61"/>
      <c r="SV14" s="61"/>
      <c r="SW14" s="61"/>
      <c r="SX14" s="61"/>
      <c r="SY14" s="61"/>
      <c r="SZ14" s="61"/>
      <c r="TA14" s="61"/>
      <c r="TB14" s="61"/>
      <c r="TC14" s="61"/>
      <c r="TD14" s="61"/>
      <c r="TE14" s="61"/>
      <c r="TF14" s="61"/>
      <c r="TG14" s="61"/>
      <c r="TH14" s="61"/>
      <c r="TI14" s="61"/>
      <c r="TJ14" s="61"/>
      <c r="TK14" s="61"/>
      <c r="TL14" s="61"/>
      <c r="TM14" s="61"/>
      <c r="TN14" s="61"/>
      <c r="TO14" s="61"/>
      <c r="TP14" s="61"/>
      <c r="TQ14" s="61"/>
      <c r="TR14" s="61"/>
      <c r="TS14" s="61"/>
      <c r="TT14" s="61"/>
      <c r="TU14" s="61"/>
      <c r="TV14" s="61"/>
      <c r="TW14" s="61"/>
      <c r="TX14" s="61"/>
      <c r="TY14" s="61"/>
      <c r="TZ14" s="61"/>
      <c r="UA14" s="61"/>
      <c r="UB14" s="61"/>
      <c r="UC14" s="61"/>
      <c r="UD14" s="61"/>
      <c r="UE14" s="61"/>
      <c r="UF14" s="61"/>
      <c r="UG14" s="61"/>
      <c r="UH14" s="61"/>
      <c r="UI14" s="61"/>
      <c r="UJ14" s="61"/>
      <c r="UK14" s="61"/>
      <c r="UL14" s="61"/>
      <c r="UM14" s="61"/>
      <c r="UN14" s="61"/>
      <c r="UO14" s="61"/>
      <c r="UP14" s="61"/>
      <c r="UQ14" s="61"/>
      <c r="UR14" s="61"/>
      <c r="US14" s="61"/>
      <c r="UT14" s="61"/>
      <c r="UU14" s="61"/>
      <c r="UV14" s="61"/>
      <c r="UW14" s="61"/>
      <c r="UX14" s="61"/>
      <c r="UY14" s="61"/>
      <c r="UZ14" s="61"/>
      <c r="VA14" s="61"/>
      <c r="VB14" s="61"/>
      <c r="VC14" s="61"/>
      <c r="VD14" s="61"/>
      <c r="VE14" s="61"/>
      <c r="VF14" s="61"/>
      <c r="VG14" s="61"/>
      <c r="VH14" s="61"/>
      <c r="VI14" s="61"/>
      <c r="VJ14" s="61"/>
      <c r="VK14" s="61"/>
      <c r="VL14" s="61"/>
      <c r="VM14" s="61"/>
      <c r="VN14" s="61"/>
      <c r="VO14" s="61"/>
      <c r="VP14" s="61"/>
      <c r="VQ14" s="61"/>
      <c r="VR14" s="61"/>
      <c r="VS14" s="61"/>
      <c r="VT14" s="61"/>
      <c r="VU14" s="61"/>
      <c r="VV14" s="61"/>
      <c r="VW14" s="61"/>
      <c r="VX14" s="61"/>
      <c r="VY14" s="61"/>
      <c r="VZ14" s="61"/>
      <c r="WA14" s="61"/>
      <c r="WB14" s="61"/>
      <c r="WC14" s="61"/>
      <c r="WD14" s="61"/>
      <c r="WE14" s="61"/>
      <c r="WF14" s="61"/>
      <c r="WG14" s="61"/>
      <c r="WH14" s="61"/>
      <c r="WI14" s="61"/>
      <c r="WJ14" s="61"/>
      <c r="WK14" s="61"/>
      <c r="WL14" s="61"/>
      <c r="WM14" s="61"/>
      <c r="WN14" s="61"/>
      <c r="WO14" s="61"/>
      <c r="WP14" s="61"/>
      <c r="WQ14" s="61"/>
      <c r="WR14" s="61"/>
      <c r="WS14" s="61"/>
      <c r="WT14" s="61"/>
      <c r="WU14" s="61"/>
      <c r="WV14" s="61"/>
      <c r="WW14" s="61"/>
      <c r="WX14" s="61"/>
      <c r="WY14" s="61"/>
      <c r="WZ14" s="61"/>
      <c r="XA14" s="61"/>
      <c r="XB14" s="61"/>
      <c r="XC14" s="61"/>
      <c r="XD14" s="61"/>
      <c r="XE14" s="61"/>
      <c r="XF14" s="61"/>
      <c r="XG14" s="61"/>
      <c r="XH14" s="61"/>
      <c r="XI14" s="61"/>
      <c r="XJ14" s="61"/>
      <c r="XK14" s="61"/>
      <c r="XL14" s="61"/>
      <c r="XM14" s="61"/>
      <c r="XN14" s="61"/>
      <c r="XO14" s="61"/>
      <c r="XP14" s="61"/>
      <c r="XQ14" s="61"/>
      <c r="XR14" s="61"/>
      <c r="XS14" s="61"/>
      <c r="XT14" s="61"/>
      <c r="XU14" s="61"/>
      <c r="XV14" s="61"/>
      <c r="XW14" s="61"/>
      <c r="XX14" s="61"/>
      <c r="XY14" s="61"/>
      <c r="XZ14" s="61"/>
      <c r="YA14" s="61"/>
      <c r="YB14" s="61"/>
      <c r="YC14" s="61"/>
      <c r="YD14" s="61"/>
      <c r="YE14" s="61"/>
      <c r="YF14" s="61"/>
      <c r="YG14" s="61"/>
      <c r="YH14" s="61"/>
      <c r="YI14" s="61"/>
      <c r="YJ14" s="61"/>
      <c r="YK14" s="61"/>
      <c r="YL14" s="61"/>
      <c r="YM14" s="61"/>
      <c r="YN14" s="61"/>
      <c r="YO14" s="61"/>
      <c r="YP14" s="61"/>
      <c r="YQ14" s="61"/>
      <c r="YR14" s="61"/>
      <c r="YS14" s="61"/>
      <c r="YT14" s="61"/>
      <c r="YU14" s="61"/>
      <c r="YV14" s="61"/>
      <c r="YW14" s="61"/>
      <c r="YX14" s="61"/>
      <c r="YY14" s="61"/>
      <c r="YZ14" s="61"/>
      <c r="ZA14" s="61"/>
      <c r="ZB14" s="61"/>
      <c r="ZC14" s="61"/>
      <c r="ZD14" s="61"/>
      <c r="ZE14" s="61"/>
      <c r="ZF14" s="61"/>
      <c r="ZG14" s="61"/>
      <c r="ZH14" s="61"/>
      <c r="ZI14" s="61"/>
      <c r="ZJ14" s="61"/>
      <c r="ZK14" s="61"/>
      <c r="ZL14" s="61"/>
      <c r="ZM14" s="61"/>
      <c r="ZN14" s="61"/>
      <c r="ZO14" s="61"/>
      <c r="ZP14" s="61"/>
      <c r="ZQ14" s="61"/>
      <c r="ZR14" s="61"/>
      <c r="ZS14" s="61"/>
      <c r="ZT14" s="61"/>
      <c r="ZU14" s="61"/>
      <c r="ZV14" s="61"/>
      <c r="ZW14" s="61"/>
      <c r="ZX14" s="61"/>
      <c r="ZY14" s="61"/>
      <c r="ZZ14" s="61"/>
      <c r="AAA14" s="61"/>
      <c r="AAB14" s="61"/>
      <c r="AAC14" s="61"/>
      <c r="AAD14" s="61"/>
      <c r="AAE14" s="61"/>
      <c r="AAF14" s="61"/>
      <c r="AAG14" s="61"/>
      <c r="AAH14" s="61"/>
      <c r="AAI14" s="61"/>
      <c r="AAJ14" s="61"/>
      <c r="AAK14" s="61"/>
      <c r="AAL14" s="61"/>
      <c r="AAM14" s="61"/>
      <c r="AAN14" s="61"/>
      <c r="AAO14" s="61"/>
      <c r="AAP14" s="61"/>
      <c r="AAQ14" s="61"/>
      <c r="AAR14" s="61"/>
      <c r="AAS14" s="61"/>
      <c r="AAT14" s="61"/>
      <c r="AAU14" s="61"/>
      <c r="AAV14" s="61"/>
      <c r="AAW14" s="61"/>
      <c r="AAX14" s="61"/>
      <c r="AAY14" s="61"/>
      <c r="AAZ14" s="61"/>
      <c r="ABA14" s="61"/>
      <c r="ABB14" s="61"/>
      <c r="ABC14" s="61"/>
      <c r="ABD14" s="61"/>
      <c r="ABE14" s="61"/>
      <c r="ABF14" s="61"/>
      <c r="ABG14" s="61"/>
      <c r="ABH14" s="61"/>
      <c r="ABI14" s="61"/>
      <c r="ABJ14" s="61"/>
      <c r="ABK14" s="61"/>
      <c r="ABL14" s="61"/>
      <c r="ABM14" s="61"/>
      <c r="ABN14" s="61"/>
      <c r="ABO14" s="61"/>
      <c r="ABP14" s="61"/>
      <c r="ABQ14" s="61"/>
      <c r="ABR14" s="61"/>
      <c r="ABS14" s="61"/>
      <c r="ABT14" s="61"/>
      <c r="ABU14" s="61"/>
      <c r="ABV14" s="61"/>
      <c r="ABW14" s="61"/>
      <c r="ABX14" s="61"/>
      <c r="ABY14" s="61"/>
      <c r="ABZ14" s="61"/>
      <c r="ACA14" s="61"/>
      <c r="ACB14" s="61"/>
      <c r="ACC14" s="61"/>
      <c r="ACD14" s="61"/>
      <c r="ACE14" s="61"/>
      <c r="ACF14" s="61"/>
      <c r="ACG14" s="61"/>
      <c r="ACH14" s="61"/>
      <c r="ACI14" s="61"/>
      <c r="ACJ14" s="61"/>
      <c r="ACK14" s="61"/>
      <c r="ACL14" s="61"/>
      <c r="ACM14" s="61"/>
      <c r="ACN14" s="61"/>
      <c r="ACO14" s="61"/>
      <c r="ACP14" s="61"/>
      <c r="ACQ14" s="61"/>
      <c r="ACR14" s="61"/>
      <c r="ACS14" s="61"/>
      <c r="ACT14" s="61"/>
      <c r="ACU14" s="61"/>
      <c r="ACV14" s="61"/>
      <c r="ACW14" s="61"/>
      <c r="ACX14" s="61"/>
      <c r="ACY14" s="61"/>
      <c r="ACZ14" s="61"/>
      <c r="ADA14" s="61"/>
      <c r="ADB14" s="61"/>
      <c r="ADC14" s="61"/>
      <c r="ADD14" s="61"/>
      <c r="ADE14" s="61"/>
      <c r="ADF14" s="61"/>
      <c r="ADG14" s="61"/>
      <c r="ADH14" s="61"/>
      <c r="ADI14" s="61"/>
      <c r="ADJ14" s="61"/>
      <c r="ADK14" s="61"/>
      <c r="ADL14" s="61"/>
    </row>
    <row r="15" spans="1:792">
      <c r="C15" s="141"/>
      <c r="D15" s="142"/>
      <c r="E15" s="142"/>
      <c r="F15" s="142"/>
      <c r="G15" s="141"/>
      <c r="H15" s="142"/>
      <c r="I15" s="142"/>
      <c r="K15" s="82"/>
      <c r="L15" s="94"/>
      <c r="M15" s="94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  <c r="JI15" s="61"/>
      <c r="JJ15" s="61"/>
      <c r="JK15" s="61"/>
      <c r="JL15" s="61"/>
      <c r="JM15" s="61"/>
      <c r="JN15" s="61"/>
      <c r="JO15" s="61"/>
      <c r="JP15" s="61"/>
      <c r="JQ15" s="61"/>
      <c r="JR15" s="61"/>
      <c r="JS15" s="61"/>
      <c r="JT15" s="61"/>
      <c r="JU15" s="61"/>
      <c r="JV15" s="61"/>
      <c r="JW15" s="61"/>
      <c r="JX15" s="61"/>
      <c r="JY15" s="61"/>
      <c r="JZ15" s="61"/>
      <c r="KA15" s="61"/>
      <c r="KB15" s="61"/>
      <c r="KC15" s="61"/>
      <c r="KD15" s="61"/>
      <c r="KE15" s="61"/>
      <c r="KF15" s="61"/>
      <c r="KG15" s="61"/>
      <c r="KH15" s="61"/>
      <c r="KI15" s="61"/>
      <c r="KJ15" s="61"/>
      <c r="KK15" s="61"/>
      <c r="KL15" s="61"/>
      <c r="KM15" s="61"/>
      <c r="KN15" s="61"/>
      <c r="KO15" s="61"/>
      <c r="KP15" s="61"/>
      <c r="KQ15" s="61"/>
      <c r="KR15" s="61"/>
      <c r="KS15" s="61"/>
      <c r="KT15" s="61"/>
      <c r="KU15" s="61"/>
      <c r="KV15" s="61"/>
      <c r="KW15" s="61"/>
      <c r="KX15" s="61"/>
      <c r="KY15" s="61"/>
      <c r="KZ15" s="61"/>
      <c r="LA15" s="61"/>
      <c r="LB15" s="61"/>
      <c r="LC15" s="61"/>
      <c r="LD15" s="61"/>
      <c r="LE15" s="61"/>
      <c r="LF15" s="61"/>
      <c r="LG15" s="61"/>
      <c r="LH15" s="61"/>
      <c r="LI15" s="61"/>
      <c r="LJ15" s="61"/>
      <c r="LK15" s="61"/>
      <c r="LL15" s="61"/>
      <c r="LM15" s="61"/>
      <c r="LN15" s="61"/>
      <c r="LO15" s="61"/>
      <c r="LP15" s="61"/>
      <c r="LQ15" s="61"/>
      <c r="LR15" s="61"/>
      <c r="LS15" s="61"/>
      <c r="LT15" s="61"/>
      <c r="LU15" s="61"/>
      <c r="LV15" s="61"/>
      <c r="LW15" s="61"/>
      <c r="LX15" s="61"/>
      <c r="LY15" s="61"/>
      <c r="LZ15" s="61"/>
      <c r="MA15" s="61"/>
      <c r="MB15" s="61"/>
      <c r="MC15" s="61"/>
      <c r="MD15" s="61"/>
      <c r="ME15" s="61"/>
      <c r="MF15" s="61"/>
      <c r="MG15" s="61"/>
      <c r="MH15" s="61"/>
      <c r="MI15" s="61"/>
      <c r="MJ15" s="61"/>
      <c r="MK15" s="61"/>
      <c r="ML15" s="61"/>
      <c r="MM15" s="61"/>
      <c r="MN15" s="61"/>
      <c r="MO15" s="61"/>
      <c r="MP15" s="61"/>
      <c r="MQ15" s="61"/>
      <c r="MR15" s="61"/>
      <c r="MS15" s="61"/>
      <c r="MT15" s="61"/>
      <c r="MU15" s="61"/>
      <c r="MV15" s="61"/>
      <c r="MW15" s="61"/>
      <c r="MX15" s="61"/>
      <c r="MY15" s="61"/>
      <c r="MZ15" s="61"/>
      <c r="NA15" s="61"/>
      <c r="NB15" s="61"/>
      <c r="NC15" s="61"/>
      <c r="ND15" s="61"/>
      <c r="NE15" s="61"/>
      <c r="NF15" s="61"/>
      <c r="NG15" s="61"/>
      <c r="NH15" s="61"/>
      <c r="NI15" s="61"/>
      <c r="NJ15" s="61"/>
      <c r="NK15" s="61"/>
      <c r="NL15" s="61"/>
      <c r="NM15" s="61"/>
      <c r="NN15" s="61"/>
      <c r="NO15" s="61"/>
      <c r="NP15" s="61"/>
      <c r="NQ15" s="61"/>
      <c r="NR15" s="61"/>
      <c r="NS15" s="61"/>
      <c r="NT15" s="61"/>
      <c r="NU15" s="61"/>
      <c r="NV15" s="61"/>
      <c r="NW15" s="61"/>
      <c r="NX15" s="61"/>
      <c r="NY15" s="61"/>
      <c r="NZ15" s="61"/>
      <c r="OA15" s="61"/>
      <c r="OB15" s="61"/>
      <c r="OC15" s="61"/>
      <c r="OD15" s="61"/>
      <c r="OE15" s="61"/>
      <c r="OF15" s="61"/>
      <c r="OG15" s="61"/>
      <c r="OH15" s="61"/>
      <c r="OI15" s="61"/>
      <c r="OJ15" s="61"/>
      <c r="OK15" s="61"/>
      <c r="OL15" s="61"/>
      <c r="OM15" s="61"/>
      <c r="ON15" s="61"/>
      <c r="OO15" s="61"/>
      <c r="OP15" s="61"/>
      <c r="OQ15" s="61"/>
      <c r="OR15" s="61"/>
      <c r="OS15" s="61"/>
      <c r="OT15" s="61"/>
      <c r="OU15" s="61"/>
      <c r="OV15" s="61"/>
      <c r="OW15" s="61"/>
      <c r="OX15" s="61"/>
      <c r="OY15" s="61"/>
      <c r="OZ15" s="61"/>
      <c r="PA15" s="61"/>
      <c r="PB15" s="61"/>
      <c r="PC15" s="61"/>
      <c r="PD15" s="61"/>
      <c r="PE15" s="61"/>
      <c r="PF15" s="61"/>
      <c r="PG15" s="61"/>
      <c r="PH15" s="61"/>
      <c r="PI15" s="61"/>
      <c r="PJ15" s="61"/>
      <c r="PK15" s="61"/>
      <c r="PL15" s="61"/>
      <c r="PM15" s="61"/>
      <c r="PN15" s="61"/>
      <c r="PO15" s="61"/>
      <c r="PP15" s="61"/>
      <c r="PQ15" s="61"/>
      <c r="PR15" s="61"/>
      <c r="PS15" s="61"/>
      <c r="PT15" s="61"/>
      <c r="PU15" s="61"/>
      <c r="PV15" s="61"/>
      <c r="PW15" s="61"/>
      <c r="PX15" s="61"/>
      <c r="PY15" s="61"/>
      <c r="PZ15" s="61"/>
      <c r="QA15" s="61"/>
      <c r="QB15" s="61"/>
      <c r="QC15" s="61"/>
      <c r="QD15" s="61"/>
      <c r="QE15" s="61"/>
      <c r="QF15" s="61"/>
      <c r="QG15" s="61"/>
      <c r="QH15" s="61"/>
      <c r="QI15" s="61"/>
      <c r="QJ15" s="61"/>
      <c r="QK15" s="61"/>
      <c r="QL15" s="61"/>
      <c r="QM15" s="61"/>
      <c r="QN15" s="61"/>
      <c r="QO15" s="61"/>
      <c r="QP15" s="61"/>
      <c r="QQ15" s="61"/>
      <c r="QR15" s="61"/>
      <c r="QS15" s="61"/>
      <c r="QT15" s="61"/>
      <c r="QU15" s="61"/>
      <c r="QV15" s="61"/>
      <c r="QW15" s="61"/>
      <c r="QX15" s="61"/>
      <c r="QY15" s="61"/>
      <c r="QZ15" s="61"/>
      <c r="RA15" s="61"/>
      <c r="RB15" s="61"/>
      <c r="RC15" s="61"/>
      <c r="RD15" s="61"/>
      <c r="RE15" s="61"/>
      <c r="RF15" s="61"/>
      <c r="RG15" s="61"/>
      <c r="RH15" s="61"/>
      <c r="RI15" s="61"/>
      <c r="RJ15" s="61"/>
      <c r="RK15" s="61"/>
      <c r="RL15" s="61"/>
      <c r="RM15" s="61"/>
      <c r="RN15" s="61"/>
      <c r="RO15" s="61"/>
      <c r="RP15" s="61"/>
      <c r="RQ15" s="61"/>
      <c r="RR15" s="61"/>
      <c r="RS15" s="61"/>
      <c r="RT15" s="61"/>
      <c r="RU15" s="61"/>
      <c r="RV15" s="61"/>
      <c r="RW15" s="61"/>
      <c r="RX15" s="61"/>
      <c r="RY15" s="61"/>
      <c r="RZ15" s="61"/>
      <c r="SA15" s="61"/>
      <c r="SB15" s="61"/>
      <c r="SC15" s="61"/>
      <c r="SD15" s="61"/>
      <c r="SE15" s="61"/>
      <c r="SF15" s="61"/>
      <c r="SG15" s="61"/>
      <c r="SH15" s="61"/>
      <c r="SI15" s="61"/>
      <c r="SJ15" s="61"/>
      <c r="SK15" s="61"/>
      <c r="SL15" s="61"/>
      <c r="SM15" s="61"/>
      <c r="SN15" s="61"/>
      <c r="SO15" s="61"/>
      <c r="SP15" s="61"/>
      <c r="SQ15" s="61"/>
      <c r="SR15" s="61"/>
      <c r="SS15" s="61"/>
      <c r="ST15" s="61"/>
      <c r="SU15" s="61"/>
      <c r="SV15" s="61"/>
      <c r="SW15" s="61"/>
      <c r="SX15" s="61"/>
      <c r="SY15" s="61"/>
      <c r="SZ15" s="61"/>
      <c r="TA15" s="61"/>
      <c r="TB15" s="61"/>
      <c r="TC15" s="61"/>
      <c r="TD15" s="61"/>
      <c r="TE15" s="61"/>
      <c r="TF15" s="61"/>
      <c r="TG15" s="61"/>
      <c r="TH15" s="61"/>
      <c r="TI15" s="61"/>
      <c r="TJ15" s="61"/>
      <c r="TK15" s="61"/>
      <c r="TL15" s="61"/>
      <c r="TM15" s="61"/>
      <c r="TN15" s="61"/>
      <c r="TO15" s="61"/>
      <c r="TP15" s="61"/>
      <c r="TQ15" s="61"/>
      <c r="TR15" s="61"/>
      <c r="TS15" s="61"/>
      <c r="TT15" s="61"/>
      <c r="TU15" s="61"/>
      <c r="TV15" s="61"/>
      <c r="TW15" s="61"/>
      <c r="TX15" s="61"/>
      <c r="TY15" s="61"/>
      <c r="TZ15" s="61"/>
      <c r="UA15" s="61"/>
      <c r="UB15" s="61"/>
      <c r="UC15" s="61"/>
      <c r="UD15" s="61"/>
      <c r="UE15" s="61"/>
      <c r="UF15" s="61"/>
      <c r="UG15" s="61"/>
      <c r="UH15" s="61"/>
      <c r="UI15" s="61"/>
      <c r="UJ15" s="61"/>
      <c r="UK15" s="61"/>
      <c r="UL15" s="61"/>
      <c r="UM15" s="61"/>
      <c r="UN15" s="61"/>
      <c r="UO15" s="61"/>
      <c r="UP15" s="61"/>
      <c r="UQ15" s="61"/>
      <c r="UR15" s="61"/>
      <c r="US15" s="61"/>
      <c r="UT15" s="61"/>
      <c r="UU15" s="61"/>
      <c r="UV15" s="61"/>
      <c r="UW15" s="61"/>
      <c r="UX15" s="61"/>
      <c r="UY15" s="61"/>
      <c r="UZ15" s="61"/>
      <c r="VA15" s="61"/>
      <c r="VB15" s="61"/>
      <c r="VC15" s="61"/>
      <c r="VD15" s="61"/>
      <c r="VE15" s="61"/>
      <c r="VF15" s="61"/>
      <c r="VG15" s="61"/>
      <c r="VH15" s="61"/>
      <c r="VI15" s="61"/>
      <c r="VJ15" s="61"/>
      <c r="VK15" s="61"/>
      <c r="VL15" s="61"/>
      <c r="VM15" s="61"/>
      <c r="VN15" s="61"/>
      <c r="VO15" s="61"/>
      <c r="VP15" s="61"/>
      <c r="VQ15" s="61"/>
      <c r="VR15" s="61"/>
      <c r="VS15" s="61"/>
      <c r="VT15" s="61"/>
      <c r="VU15" s="61"/>
      <c r="VV15" s="61"/>
      <c r="VW15" s="61"/>
      <c r="VX15" s="61"/>
      <c r="VY15" s="61"/>
      <c r="VZ15" s="61"/>
      <c r="WA15" s="61"/>
      <c r="WB15" s="61"/>
      <c r="WC15" s="61"/>
      <c r="WD15" s="61"/>
      <c r="WE15" s="61"/>
      <c r="WF15" s="61"/>
      <c r="WG15" s="61"/>
      <c r="WH15" s="61"/>
      <c r="WI15" s="61"/>
      <c r="WJ15" s="61"/>
      <c r="WK15" s="61"/>
      <c r="WL15" s="61"/>
      <c r="WM15" s="61"/>
      <c r="WN15" s="61"/>
      <c r="WO15" s="61"/>
      <c r="WP15" s="61"/>
      <c r="WQ15" s="61"/>
      <c r="WR15" s="61"/>
      <c r="WS15" s="61"/>
      <c r="WT15" s="61"/>
      <c r="WU15" s="61"/>
      <c r="WV15" s="61"/>
      <c r="WW15" s="61"/>
      <c r="WX15" s="61"/>
      <c r="WY15" s="61"/>
      <c r="WZ15" s="61"/>
      <c r="XA15" s="61"/>
      <c r="XB15" s="61"/>
      <c r="XC15" s="61"/>
      <c r="XD15" s="61"/>
      <c r="XE15" s="61"/>
      <c r="XF15" s="61"/>
      <c r="XG15" s="61"/>
      <c r="XH15" s="61"/>
      <c r="XI15" s="61"/>
      <c r="XJ15" s="61"/>
      <c r="XK15" s="61"/>
      <c r="XL15" s="61"/>
      <c r="XM15" s="61"/>
      <c r="XN15" s="61"/>
      <c r="XO15" s="61"/>
      <c r="XP15" s="61"/>
      <c r="XQ15" s="61"/>
      <c r="XR15" s="61"/>
      <c r="XS15" s="61"/>
      <c r="XT15" s="61"/>
      <c r="XU15" s="61"/>
      <c r="XV15" s="61"/>
      <c r="XW15" s="61"/>
      <c r="XX15" s="61"/>
      <c r="XY15" s="61"/>
      <c r="XZ15" s="61"/>
      <c r="YA15" s="61"/>
      <c r="YB15" s="61"/>
      <c r="YC15" s="61"/>
      <c r="YD15" s="61"/>
      <c r="YE15" s="61"/>
      <c r="YF15" s="61"/>
      <c r="YG15" s="61"/>
      <c r="YH15" s="61"/>
      <c r="YI15" s="61"/>
      <c r="YJ15" s="61"/>
      <c r="YK15" s="61"/>
      <c r="YL15" s="61"/>
      <c r="YM15" s="61"/>
      <c r="YN15" s="61"/>
      <c r="YO15" s="61"/>
      <c r="YP15" s="61"/>
      <c r="YQ15" s="61"/>
      <c r="YR15" s="61"/>
      <c r="YS15" s="61"/>
      <c r="YT15" s="61"/>
      <c r="YU15" s="61"/>
      <c r="YV15" s="61"/>
      <c r="YW15" s="61"/>
      <c r="YX15" s="61"/>
      <c r="YY15" s="61"/>
      <c r="YZ15" s="61"/>
      <c r="ZA15" s="61"/>
      <c r="ZB15" s="61"/>
      <c r="ZC15" s="61"/>
      <c r="ZD15" s="61"/>
      <c r="ZE15" s="61"/>
      <c r="ZF15" s="61"/>
      <c r="ZG15" s="61"/>
      <c r="ZH15" s="61"/>
      <c r="ZI15" s="61"/>
      <c r="ZJ15" s="61"/>
      <c r="ZK15" s="61"/>
      <c r="ZL15" s="61"/>
      <c r="ZM15" s="61"/>
      <c r="ZN15" s="61"/>
      <c r="ZO15" s="61"/>
      <c r="ZP15" s="61"/>
      <c r="ZQ15" s="61"/>
      <c r="ZR15" s="61"/>
      <c r="ZS15" s="61"/>
      <c r="ZT15" s="61"/>
      <c r="ZU15" s="61"/>
      <c r="ZV15" s="61"/>
      <c r="ZW15" s="61"/>
      <c r="ZX15" s="61"/>
      <c r="ZY15" s="61"/>
      <c r="ZZ15" s="61"/>
      <c r="AAA15" s="61"/>
      <c r="AAB15" s="61"/>
      <c r="AAC15" s="61"/>
      <c r="AAD15" s="61"/>
      <c r="AAE15" s="61"/>
      <c r="AAF15" s="61"/>
      <c r="AAG15" s="61"/>
      <c r="AAH15" s="61"/>
      <c r="AAI15" s="61"/>
      <c r="AAJ15" s="61"/>
      <c r="AAK15" s="61"/>
      <c r="AAL15" s="61"/>
      <c r="AAM15" s="61"/>
      <c r="AAN15" s="61"/>
      <c r="AAO15" s="61"/>
      <c r="AAP15" s="61"/>
      <c r="AAQ15" s="61"/>
      <c r="AAR15" s="61"/>
      <c r="AAS15" s="61"/>
      <c r="AAT15" s="61"/>
      <c r="AAU15" s="61"/>
      <c r="AAV15" s="61"/>
      <c r="AAW15" s="61"/>
      <c r="AAX15" s="61"/>
      <c r="AAY15" s="61"/>
      <c r="AAZ15" s="61"/>
      <c r="ABA15" s="61"/>
      <c r="ABB15" s="61"/>
      <c r="ABC15" s="61"/>
      <c r="ABD15" s="61"/>
      <c r="ABE15" s="61"/>
      <c r="ABF15" s="61"/>
      <c r="ABG15" s="61"/>
      <c r="ABH15" s="61"/>
      <c r="ABI15" s="61"/>
      <c r="ABJ15" s="61"/>
      <c r="ABK15" s="61"/>
      <c r="ABL15" s="61"/>
      <c r="ABM15" s="61"/>
      <c r="ABN15" s="61"/>
      <c r="ABO15" s="61"/>
      <c r="ABP15" s="61"/>
      <c r="ABQ15" s="61"/>
      <c r="ABR15" s="61"/>
      <c r="ABS15" s="61"/>
      <c r="ABT15" s="61"/>
      <c r="ABU15" s="61"/>
      <c r="ABV15" s="61"/>
      <c r="ABW15" s="61"/>
      <c r="ABX15" s="61"/>
      <c r="ABY15" s="61"/>
      <c r="ABZ15" s="61"/>
      <c r="ACA15" s="61"/>
      <c r="ACB15" s="61"/>
      <c r="ACC15" s="61"/>
      <c r="ACD15" s="61"/>
      <c r="ACE15" s="61"/>
      <c r="ACF15" s="61"/>
      <c r="ACG15" s="61"/>
      <c r="ACH15" s="61"/>
      <c r="ACI15" s="61"/>
      <c r="ACJ15" s="61"/>
      <c r="ACK15" s="61"/>
      <c r="ACL15" s="61"/>
      <c r="ACM15" s="61"/>
      <c r="ACN15" s="61"/>
      <c r="ACO15" s="61"/>
      <c r="ACP15" s="61"/>
      <c r="ACQ15" s="61"/>
      <c r="ACR15" s="61"/>
      <c r="ACS15" s="61"/>
      <c r="ACT15" s="61"/>
      <c r="ACU15" s="61"/>
      <c r="ACV15" s="61"/>
      <c r="ACW15" s="61"/>
      <c r="ACX15" s="61"/>
      <c r="ACY15" s="61"/>
      <c r="ACZ15" s="61"/>
      <c r="ADA15" s="61"/>
      <c r="ADB15" s="61"/>
      <c r="ADC15" s="61"/>
      <c r="ADD15" s="61"/>
      <c r="ADE15" s="61"/>
      <c r="ADF15" s="61"/>
      <c r="ADG15" s="61"/>
      <c r="ADH15" s="61"/>
      <c r="ADI15" s="61"/>
      <c r="ADJ15" s="61"/>
      <c r="ADK15" s="61"/>
      <c r="ADL15" s="61"/>
    </row>
    <row r="16" spans="1:792">
      <c r="A16" s="65" t="s">
        <v>53</v>
      </c>
      <c r="C16" s="141">
        <f t="shared" ref="C16:L16" si="7">C8-C14</f>
        <v>-2289777.11</v>
      </c>
      <c r="D16" s="142">
        <f t="shared" si="7"/>
        <v>-649134.37375000003</v>
      </c>
      <c r="E16" s="142">
        <f t="shared" si="7"/>
        <v>-649134.37375000003</v>
      </c>
      <c r="F16" s="142">
        <f t="shared" si="7"/>
        <v>396282.26075000002</v>
      </c>
      <c r="G16" s="141">
        <f t="shared" si="7"/>
        <v>396282.26075000002</v>
      </c>
      <c r="H16" s="142">
        <f t="shared" si="7"/>
        <v>1045416.6345</v>
      </c>
      <c r="I16" s="142">
        <f t="shared" si="7"/>
        <v>1045416.6345</v>
      </c>
      <c r="J16" s="142">
        <f t="shared" si="7"/>
        <v>1045416.6345</v>
      </c>
      <c r="K16" s="141">
        <f t="shared" si="7"/>
        <v>1045416.6345</v>
      </c>
      <c r="L16" s="151">
        <f t="shared" si="7"/>
        <v>627249.98069999996</v>
      </c>
      <c r="M16" s="94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  <c r="JI16" s="61"/>
      <c r="JJ16" s="61"/>
      <c r="JK16" s="61"/>
      <c r="JL16" s="61"/>
      <c r="JM16" s="61"/>
      <c r="JN16" s="61"/>
      <c r="JO16" s="61"/>
      <c r="JP16" s="61"/>
      <c r="JQ16" s="61"/>
      <c r="JR16" s="61"/>
      <c r="JS16" s="61"/>
      <c r="JT16" s="61"/>
      <c r="JU16" s="61"/>
      <c r="JV16" s="61"/>
      <c r="JW16" s="61"/>
      <c r="JX16" s="61"/>
      <c r="JY16" s="61"/>
      <c r="JZ16" s="61"/>
      <c r="KA16" s="61"/>
      <c r="KB16" s="61"/>
      <c r="KC16" s="61"/>
      <c r="KD16" s="61"/>
      <c r="KE16" s="61"/>
      <c r="KF16" s="61"/>
      <c r="KG16" s="61"/>
      <c r="KH16" s="61"/>
      <c r="KI16" s="61"/>
      <c r="KJ16" s="61"/>
      <c r="KK16" s="61"/>
      <c r="KL16" s="61"/>
      <c r="KM16" s="61"/>
      <c r="KN16" s="61"/>
      <c r="KO16" s="61"/>
      <c r="KP16" s="61"/>
      <c r="KQ16" s="61"/>
      <c r="KR16" s="61"/>
      <c r="KS16" s="61"/>
      <c r="KT16" s="61"/>
      <c r="KU16" s="61"/>
      <c r="KV16" s="61"/>
      <c r="KW16" s="61"/>
      <c r="KX16" s="61"/>
      <c r="KY16" s="61"/>
      <c r="KZ16" s="61"/>
      <c r="LA16" s="61"/>
      <c r="LB16" s="61"/>
      <c r="LC16" s="61"/>
      <c r="LD16" s="61"/>
      <c r="LE16" s="61"/>
      <c r="LF16" s="61"/>
      <c r="LG16" s="61"/>
      <c r="LH16" s="61"/>
      <c r="LI16" s="61"/>
      <c r="LJ16" s="61"/>
      <c r="LK16" s="61"/>
      <c r="LL16" s="61"/>
      <c r="LM16" s="61"/>
      <c r="LN16" s="61"/>
      <c r="LO16" s="61"/>
      <c r="LP16" s="61"/>
      <c r="LQ16" s="61"/>
      <c r="LR16" s="61"/>
      <c r="LS16" s="61"/>
      <c r="LT16" s="61"/>
      <c r="LU16" s="61"/>
      <c r="LV16" s="61"/>
      <c r="LW16" s="61"/>
      <c r="LX16" s="61"/>
      <c r="LY16" s="61"/>
      <c r="LZ16" s="61"/>
      <c r="MA16" s="61"/>
      <c r="MB16" s="61"/>
      <c r="MC16" s="61"/>
      <c r="MD16" s="61"/>
      <c r="ME16" s="61"/>
      <c r="MF16" s="61"/>
      <c r="MG16" s="61"/>
      <c r="MH16" s="61"/>
      <c r="MI16" s="61"/>
      <c r="MJ16" s="61"/>
      <c r="MK16" s="61"/>
      <c r="ML16" s="61"/>
      <c r="MM16" s="61"/>
      <c r="MN16" s="61"/>
      <c r="MO16" s="61"/>
      <c r="MP16" s="61"/>
      <c r="MQ16" s="61"/>
      <c r="MR16" s="61"/>
      <c r="MS16" s="61"/>
      <c r="MT16" s="61"/>
      <c r="MU16" s="61"/>
      <c r="MV16" s="61"/>
      <c r="MW16" s="61"/>
      <c r="MX16" s="61"/>
      <c r="MY16" s="61"/>
      <c r="MZ16" s="61"/>
      <c r="NA16" s="61"/>
      <c r="NB16" s="61"/>
      <c r="NC16" s="61"/>
      <c r="ND16" s="61"/>
      <c r="NE16" s="61"/>
      <c r="NF16" s="61"/>
      <c r="NG16" s="61"/>
      <c r="NH16" s="61"/>
      <c r="NI16" s="61"/>
      <c r="NJ16" s="61"/>
      <c r="NK16" s="61"/>
      <c r="NL16" s="61"/>
      <c r="NM16" s="61"/>
      <c r="NN16" s="61"/>
      <c r="NO16" s="61"/>
      <c r="NP16" s="61"/>
      <c r="NQ16" s="61"/>
      <c r="NR16" s="61"/>
      <c r="NS16" s="61"/>
      <c r="NT16" s="61"/>
      <c r="NU16" s="61"/>
      <c r="NV16" s="61"/>
      <c r="NW16" s="61"/>
      <c r="NX16" s="61"/>
      <c r="NY16" s="61"/>
      <c r="NZ16" s="61"/>
      <c r="OA16" s="61"/>
      <c r="OB16" s="61"/>
      <c r="OC16" s="61"/>
      <c r="OD16" s="61"/>
      <c r="OE16" s="61"/>
      <c r="OF16" s="61"/>
      <c r="OG16" s="61"/>
      <c r="OH16" s="61"/>
      <c r="OI16" s="61"/>
      <c r="OJ16" s="61"/>
      <c r="OK16" s="61"/>
      <c r="OL16" s="61"/>
      <c r="OM16" s="61"/>
      <c r="ON16" s="61"/>
      <c r="OO16" s="61"/>
      <c r="OP16" s="61"/>
      <c r="OQ16" s="61"/>
      <c r="OR16" s="61"/>
      <c r="OS16" s="61"/>
      <c r="OT16" s="61"/>
      <c r="OU16" s="61"/>
      <c r="OV16" s="61"/>
      <c r="OW16" s="61"/>
      <c r="OX16" s="61"/>
      <c r="OY16" s="61"/>
      <c r="OZ16" s="61"/>
      <c r="PA16" s="61"/>
      <c r="PB16" s="61"/>
      <c r="PC16" s="61"/>
      <c r="PD16" s="61"/>
      <c r="PE16" s="61"/>
      <c r="PF16" s="61"/>
      <c r="PG16" s="61"/>
      <c r="PH16" s="61"/>
      <c r="PI16" s="61"/>
      <c r="PJ16" s="61"/>
      <c r="PK16" s="61"/>
      <c r="PL16" s="61"/>
      <c r="PM16" s="61"/>
      <c r="PN16" s="61"/>
      <c r="PO16" s="61"/>
      <c r="PP16" s="61"/>
      <c r="PQ16" s="61"/>
      <c r="PR16" s="61"/>
      <c r="PS16" s="61"/>
      <c r="PT16" s="61"/>
      <c r="PU16" s="61"/>
      <c r="PV16" s="61"/>
      <c r="PW16" s="61"/>
      <c r="PX16" s="61"/>
      <c r="PY16" s="61"/>
      <c r="PZ16" s="61"/>
      <c r="QA16" s="61"/>
      <c r="QB16" s="61"/>
      <c r="QC16" s="61"/>
      <c r="QD16" s="61"/>
      <c r="QE16" s="61"/>
      <c r="QF16" s="61"/>
      <c r="QG16" s="61"/>
      <c r="QH16" s="61"/>
      <c r="QI16" s="61"/>
      <c r="QJ16" s="61"/>
      <c r="QK16" s="61"/>
      <c r="QL16" s="61"/>
      <c r="QM16" s="61"/>
      <c r="QN16" s="61"/>
      <c r="QO16" s="61"/>
      <c r="QP16" s="61"/>
      <c r="QQ16" s="61"/>
      <c r="QR16" s="61"/>
      <c r="QS16" s="61"/>
      <c r="QT16" s="61"/>
      <c r="QU16" s="61"/>
      <c r="QV16" s="61"/>
      <c r="QW16" s="61"/>
      <c r="QX16" s="61"/>
      <c r="QY16" s="61"/>
      <c r="QZ16" s="61"/>
      <c r="RA16" s="61"/>
      <c r="RB16" s="61"/>
      <c r="RC16" s="61"/>
      <c r="RD16" s="61"/>
      <c r="RE16" s="61"/>
      <c r="RF16" s="61"/>
      <c r="RG16" s="61"/>
      <c r="RH16" s="61"/>
      <c r="RI16" s="61"/>
      <c r="RJ16" s="61"/>
      <c r="RK16" s="61"/>
      <c r="RL16" s="61"/>
      <c r="RM16" s="61"/>
      <c r="RN16" s="61"/>
      <c r="RO16" s="61"/>
      <c r="RP16" s="61"/>
      <c r="RQ16" s="61"/>
      <c r="RR16" s="61"/>
      <c r="RS16" s="61"/>
      <c r="RT16" s="61"/>
      <c r="RU16" s="61"/>
      <c r="RV16" s="61"/>
      <c r="RW16" s="61"/>
      <c r="RX16" s="61"/>
      <c r="RY16" s="61"/>
      <c r="RZ16" s="61"/>
      <c r="SA16" s="61"/>
      <c r="SB16" s="61"/>
      <c r="SC16" s="61"/>
      <c r="SD16" s="61"/>
      <c r="SE16" s="61"/>
      <c r="SF16" s="61"/>
      <c r="SG16" s="61"/>
      <c r="SH16" s="61"/>
      <c r="SI16" s="61"/>
      <c r="SJ16" s="61"/>
      <c r="SK16" s="61"/>
      <c r="SL16" s="61"/>
      <c r="SM16" s="61"/>
      <c r="SN16" s="61"/>
      <c r="SO16" s="61"/>
      <c r="SP16" s="61"/>
      <c r="SQ16" s="61"/>
      <c r="SR16" s="61"/>
      <c r="SS16" s="61"/>
      <c r="ST16" s="61"/>
      <c r="SU16" s="61"/>
      <c r="SV16" s="61"/>
      <c r="SW16" s="61"/>
      <c r="SX16" s="61"/>
      <c r="SY16" s="61"/>
      <c r="SZ16" s="61"/>
      <c r="TA16" s="61"/>
      <c r="TB16" s="61"/>
      <c r="TC16" s="61"/>
      <c r="TD16" s="61"/>
      <c r="TE16" s="61"/>
      <c r="TF16" s="61"/>
      <c r="TG16" s="61"/>
      <c r="TH16" s="61"/>
      <c r="TI16" s="61"/>
      <c r="TJ16" s="61"/>
      <c r="TK16" s="61"/>
      <c r="TL16" s="61"/>
      <c r="TM16" s="61"/>
      <c r="TN16" s="61"/>
      <c r="TO16" s="61"/>
      <c r="TP16" s="61"/>
      <c r="TQ16" s="61"/>
      <c r="TR16" s="61"/>
      <c r="TS16" s="61"/>
      <c r="TT16" s="61"/>
      <c r="TU16" s="61"/>
      <c r="TV16" s="61"/>
      <c r="TW16" s="61"/>
      <c r="TX16" s="61"/>
      <c r="TY16" s="61"/>
      <c r="TZ16" s="61"/>
      <c r="UA16" s="61"/>
      <c r="UB16" s="61"/>
      <c r="UC16" s="61"/>
      <c r="UD16" s="61"/>
      <c r="UE16" s="61"/>
      <c r="UF16" s="61"/>
      <c r="UG16" s="61"/>
      <c r="UH16" s="61"/>
      <c r="UI16" s="61"/>
      <c r="UJ16" s="61"/>
      <c r="UK16" s="61"/>
      <c r="UL16" s="61"/>
      <c r="UM16" s="61"/>
      <c r="UN16" s="61"/>
      <c r="UO16" s="61"/>
      <c r="UP16" s="61"/>
      <c r="UQ16" s="61"/>
      <c r="UR16" s="61"/>
      <c r="US16" s="61"/>
      <c r="UT16" s="61"/>
      <c r="UU16" s="61"/>
      <c r="UV16" s="61"/>
      <c r="UW16" s="61"/>
      <c r="UX16" s="61"/>
      <c r="UY16" s="61"/>
      <c r="UZ16" s="61"/>
      <c r="VA16" s="61"/>
      <c r="VB16" s="61"/>
      <c r="VC16" s="61"/>
      <c r="VD16" s="61"/>
      <c r="VE16" s="61"/>
      <c r="VF16" s="61"/>
      <c r="VG16" s="61"/>
      <c r="VH16" s="61"/>
      <c r="VI16" s="61"/>
      <c r="VJ16" s="61"/>
      <c r="VK16" s="61"/>
      <c r="VL16" s="61"/>
      <c r="VM16" s="61"/>
      <c r="VN16" s="61"/>
      <c r="VO16" s="61"/>
      <c r="VP16" s="61"/>
      <c r="VQ16" s="61"/>
      <c r="VR16" s="61"/>
      <c r="VS16" s="61"/>
      <c r="VT16" s="61"/>
      <c r="VU16" s="61"/>
      <c r="VV16" s="61"/>
      <c r="VW16" s="61"/>
      <c r="VX16" s="61"/>
      <c r="VY16" s="61"/>
      <c r="VZ16" s="61"/>
      <c r="WA16" s="61"/>
      <c r="WB16" s="61"/>
      <c r="WC16" s="61"/>
      <c r="WD16" s="61"/>
      <c r="WE16" s="61"/>
      <c r="WF16" s="61"/>
      <c r="WG16" s="61"/>
      <c r="WH16" s="61"/>
      <c r="WI16" s="61"/>
      <c r="WJ16" s="61"/>
      <c r="WK16" s="61"/>
      <c r="WL16" s="61"/>
      <c r="WM16" s="61"/>
      <c r="WN16" s="61"/>
      <c r="WO16" s="61"/>
      <c r="WP16" s="61"/>
      <c r="WQ16" s="61"/>
      <c r="WR16" s="61"/>
      <c r="WS16" s="61"/>
      <c r="WT16" s="61"/>
      <c r="WU16" s="61"/>
      <c r="WV16" s="61"/>
      <c r="WW16" s="61"/>
      <c r="WX16" s="61"/>
      <c r="WY16" s="61"/>
      <c r="WZ16" s="61"/>
      <c r="XA16" s="61"/>
      <c r="XB16" s="61"/>
      <c r="XC16" s="61"/>
      <c r="XD16" s="61"/>
      <c r="XE16" s="61"/>
      <c r="XF16" s="61"/>
      <c r="XG16" s="61"/>
      <c r="XH16" s="61"/>
      <c r="XI16" s="61"/>
      <c r="XJ16" s="61"/>
      <c r="XK16" s="61"/>
      <c r="XL16" s="61"/>
      <c r="XM16" s="61"/>
      <c r="XN16" s="61"/>
      <c r="XO16" s="61"/>
      <c r="XP16" s="61"/>
      <c r="XQ16" s="61"/>
      <c r="XR16" s="61"/>
      <c r="XS16" s="61"/>
      <c r="XT16" s="61"/>
      <c r="XU16" s="61"/>
      <c r="XV16" s="61"/>
      <c r="XW16" s="61"/>
      <c r="XX16" s="61"/>
      <c r="XY16" s="61"/>
      <c r="XZ16" s="61"/>
      <c r="YA16" s="61"/>
      <c r="YB16" s="61"/>
      <c r="YC16" s="61"/>
      <c r="YD16" s="61"/>
      <c r="YE16" s="61"/>
      <c r="YF16" s="61"/>
      <c r="YG16" s="61"/>
      <c r="YH16" s="61"/>
      <c r="YI16" s="61"/>
      <c r="YJ16" s="61"/>
      <c r="YK16" s="61"/>
      <c r="YL16" s="61"/>
      <c r="YM16" s="61"/>
      <c r="YN16" s="61"/>
      <c r="YO16" s="61"/>
      <c r="YP16" s="61"/>
      <c r="YQ16" s="61"/>
      <c r="YR16" s="61"/>
      <c r="YS16" s="61"/>
      <c r="YT16" s="61"/>
      <c r="YU16" s="61"/>
      <c r="YV16" s="61"/>
      <c r="YW16" s="61"/>
      <c r="YX16" s="61"/>
      <c r="YY16" s="61"/>
      <c r="YZ16" s="61"/>
      <c r="ZA16" s="61"/>
      <c r="ZB16" s="61"/>
      <c r="ZC16" s="61"/>
      <c r="ZD16" s="61"/>
      <c r="ZE16" s="61"/>
      <c r="ZF16" s="61"/>
      <c r="ZG16" s="61"/>
      <c r="ZH16" s="61"/>
      <c r="ZI16" s="61"/>
      <c r="ZJ16" s="61"/>
      <c r="ZK16" s="61"/>
      <c r="ZL16" s="61"/>
      <c r="ZM16" s="61"/>
      <c r="ZN16" s="61"/>
      <c r="ZO16" s="61"/>
      <c r="ZP16" s="61"/>
      <c r="ZQ16" s="61"/>
      <c r="ZR16" s="61"/>
      <c r="ZS16" s="61"/>
      <c r="ZT16" s="61"/>
      <c r="ZU16" s="61"/>
      <c r="ZV16" s="61"/>
      <c r="ZW16" s="61"/>
      <c r="ZX16" s="61"/>
      <c r="ZY16" s="61"/>
      <c r="ZZ16" s="61"/>
      <c r="AAA16" s="61"/>
      <c r="AAB16" s="61"/>
      <c r="AAC16" s="61"/>
      <c r="AAD16" s="61"/>
      <c r="AAE16" s="61"/>
      <c r="AAF16" s="61"/>
      <c r="AAG16" s="61"/>
      <c r="AAH16" s="61"/>
      <c r="AAI16" s="61"/>
      <c r="AAJ16" s="61"/>
      <c r="AAK16" s="61"/>
      <c r="AAL16" s="61"/>
      <c r="AAM16" s="61"/>
      <c r="AAN16" s="61"/>
      <c r="AAO16" s="61"/>
      <c r="AAP16" s="61"/>
      <c r="AAQ16" s="61"/>
      <c r="AAR16" s="61"/>
      <c r="AAS16" s="61"/>
      <c r="AAT16" s="61"/>
      <c r="AAU16" s="61"/>
      <c r="AAV16" s="61"/>
      <c r="AAW16" s="61"/>
      <c r="AAX16" s="61"/>
      <c r="AAY16" s="61"/>
      <c r="AAZ16" s="61"/>
      <c r="ABA16" s="61"/>
      <c r="ABB16" s="61"/>
      <c r="ABC16" s="61"/>
      <c r="ABD16" s="61"/>
      <c r="ABE16" s="61"/>
      <c r="ABF16" s="61"/>
      <c r="ABG16" s="61"/>
      <c r="ABH16" s="61"/>
      <c r="ABI16" s="61"/>
      <c r="ABJ16" s="61"/>
      <c r="ABK16" s="61"/>
      <c r="ABL16" s="61"/>
      <c r="ABM16" s="61"/>
      <c r="ABN16" s="61"/>
      <c r="ABO16" s="61"/>
      <c r="ABP16" s="61"/>
      <c r="ABQ16" s="61"/>
      <c r="ABR16" s="61"/>
      <c r="ABS16" s="61"/>
      <c r="ABT16" s="61"/>
      <c r="ABU16" s="61"/>
      <c r="ABV16" s="61"/>
      <c r="ABW16" s="61"/>
      <c r="ABX16" s="61"/>
      <c r="ABY16" s="61"/>
      <c r="ABZ16" s="61"/>
      <c r="ACA16" s="61"/>
      <c r="ACB16" s="61"/>
      <c r="ACC16" s="61"/>
      <c r="ACD16" s="61"/>
      <c r="ACE16" s="61"/>
      <c r="ACF16" s="61"/>
      <c r="ACG16" s="61"/>
      <c r="ACH16" s="61"/>
      <c r="ACI16" s="61"/>
      <c r="ACJ16" s="61"/>
      <c r="ACK16" s="61"/>
      <c r="ACL16" s="61"/>
      <c r="ACM16" s="61"/>
      <c r="ACN16" s="61"/>
      <c r="ACO16" s="61"/>
      <c r="ACP16" s="61"/>
      <c r="ACQ16" s="61"/>
      <c r="ACR16" s="61"/>
      <c r="ACS16" s="61"/>
      <c r="ACT16" s="61"/>
      <c r="ACU16" s="61"/>
      <c r="ACV16" s="61"/>
      <c r="ACW16" s="61"/>
      <c r="ACX16" s="61"/>
      <c r="ACY16" s="61"/>
      <c r="ACZ16" s="61"/>
      <c r="ADA16" s="61"/>
      <c r="ADB16" s="61"/>
      <c r="ADC16" s="61"/>
      <c r="ADD16" s="61"/>
      <c r="ADE16" s="61"/>
      <c r="ADF16" s="61"/>
      <c r="ADG16" s="61"/>
      <c r="ADH16" s="61"/>
      <c r="ADI16" s="61"/>
      <c r="ADJ16" s="61"/>
      <c r="ADK16" s="61"/>
      <c r="ADL16" s="61"/>
    </row>
    <row r="17" spans="1:792">
      <c r="C17" s="141"/>
      <c r="D17" s="142"/>
      <c r="E17" s="142"/>
      <c r="F17" s="142"/>
      <c r="G17" s="141"/>
      <c r="H17" s="142"/>
      <c r="I17" s="142"/>
      <c r="K17" s="82"/>
      <c r="L17" s="94"/>
      <c r="M17" s="94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  <c r="LC17" s="61"/>
      <c r="LD17" s="61"/>
      <c r="LE17" s="61"/>
      <c r="LF17" s="61"/>
      <c r="LG17" s="61"/>
      <c r="LH17" s="61"/>
      <c r="LI17" s="61"/>
      <c r="LJ17" s="61"/>
      <c r="LK17" s="61"/>
      <c r="LL17" s="61"/>
      <c r="LM17" s="61"/>
      <c r="LN17" s="61"/>
      <c r="LO17" s="61"/>
      <c r="LP17" s="61"/>
      <c r="LQ17" s="61"/>
      <c r="LR17" s="61"/>
      <c r="LS17" s="61"/>
      <c r="LT17" s="61"/>
      <c r="LU17" s="61"/>
      <c r="LV17" s="61"/>
      <c r="LW17" s="61"/>
      <c r="LX17" s="61"/>
      <c r="LY17" s="61"/>
      <c r="LZ17" s="61"/>
      <c r="MA17" s="61"/>
      <c r="MB17" s="61"/>
      <c r="MC17" s="61"/>
      <c r="MD17" s="61"/>
      <c r="ME17" s="61"/>
      <c r="MF17" s="61"/>
      <c r="MG17" s="61"/>
      <c r="MH17" s="61"/>
      <c r="MI17" s="61"/>
      <c r="MJ17" s="61"/>
      <c r="MK17" s="61"/>
      <c r="ML17" s="61"/>
      <c r="MM17" s="61"/>
      <c r="MN17" s="61"/>
      <c r="MO17" s="61"/>
      <c r="MP17" s="61"/>
      <c r="MQ17" s="61"/>
      <c r="MR17" s="61"/>
      <c r="MS17" s="61"/>
      <c r="MT17" s="61"/>
      <c r="MU17" s="61"/>
      <c r="MV17" s="61"/>
      <c r="MW17" s="61"/>
      <c r="MX17" s="61"/>
      <c r="MY17" s="61"/>
      <c r="MZ17" s="61"/>
      <c r="NA17" s="61"/>
      <c r="NB17" s="61"/>
      <c r="NC17" s="61"/>
      <c r="ND17" s="61"/>
      <c r="NE17" s="61"/>
      <c r="NF17" s="61"/>
      <c r="NG17" s="61"/>
      <c r="NH17" s="61"/>
      <c r="NI17" s="61"/>
      <c r="NJ17" s="61"/>
      <c r="NK17" s="61"/>
      <c r="NL17" s="61"/>
      <c r="NM17" s="61"/>
      <c r="NN17" s="61"/>
      <c r="NO17" s="61"/>
      <c r="NP17" s="61"/>
      <c r="NQ17" s="61"/>
      <c r="NR17" s="61"/>
      <c r="NS17" s="61"/>
      <c r="NT17" s="61"/>
      <c r="NU17" s="61"/>
      <c r="NV17" s="61"/>
      <c r="NW17" s="61"/>
      <c r="NX17" s="61"/>
      <c r="NY17" s="61"/>
      <c r="NZ17" s="61"/>
      <c r="OA17" s="61"/>
      <c r="OB17" s="61"/>
      <c r="OC17" s="61"/>
      <c r="OD17" s="61"/>
      <c r="OE17" s="61"/>
      <c r="OF17" s="61"/>
      <c r="OG17" s="61"/>
      <c r="OH17" s="61"/>
      <c r="OI17" s="61"/>
      <c r="OJ17" s="61"/>
      <c r="OK17" s="61"/>
      <c r="OL17" s="61"/>
      <c r="OM17" s="61"/>
      <c r="ON17" s="61"/>
      <c r="OO17" s="61"/>
      <c r="OP17" s="61"/>
      <c r="OQ17" s="61"/>
      <c r="OR17" s="61"/>
      <c r="OS17" s="61"/>
      <c r="OT17" s="61"/>
      <c r="OU17" s="61"/>
      <c r="OV17" s="61"/>
      <c r="OW17" s="61"/>
      <c r="OX17" s="61"/>
      <c r="OY17" s="61"/>
      <c r="OZ17" s="61"/>
      <c r="PA17" s="61"/>
      <c r="PB17" s="61"/>
      <c r="PC17" s="61"/>
      <c r="PD17" s="61"/>
      <c r="PE17" s="61"/>
      <c r="PF17" s="61"/>
      <c r="PG17" s="61"/>
      <c r="PH17" s="61"/>
      <c r="PI17" s="61"/>
      <c r="PJ17" s="61"/>
      <c r="PK17" s="61"/>
      <c r="PL17" s="61"/>
      <c r="PM17" s="61"/>
      <c r="PN17" s="61"/>
      <c r="PO17" s="61"/>
      <c r="PP17" s="61"/>
      <c r="PQ17" s="61"/>
      <c r="PR17" s="61"/>
      <c r="PS17" s="61"/>
      <c r="PT17" s="61"/>
      <c r="PU17" s="61"/>
      <c r="PV17" s="61"/>
      <c r="PW17" s="61"/>
      <c r="PX17" s="61"/>
      <c r="PY17" s="61"/>
      <c r="PZ17" s="61"/>
      <c r="QA17" s="61"/>
      <c r="QB17" s="61"/>
      <c r="QC17" s="61"/>
      <c r="QD17" s="61"/>
      <c r="QE17" s="61"/>
      <c r="QF17" s="61"/>
      <c r="QG17" s="61"/>
      <c r="QH17" s="61"/>
      <c r="QI17" s="61"/>
      <c r="QJ17" s="61"/>
      <c r="QK17" s="61"/>
      <c r="QL17" s="61"/>
      <c r="QM17" s="61"/>
      <c r="QN17" s="61"/>
      <c r="QO17" s="61"/>
      <c r="QP17" s="61"/>
      <c r="QQ17" s="61"/>
      <c r="QR17" s="61"/>
      <c r="QS17" s="61"/>
      <c r="QT17" s="61"/>
      <c r="QU17" s="61"/>
      <c r="QV17" s="61"/>
      <c r="QW17" s="61"/>
      <c r="QX17" s="61"/>
      <c r="QY17" s="61"/>
      <c r="QZ17" s="61"/>
      <c r="RA17" s="61"/>
      <c r="RB17" s="61"/>
      <c r="RC17" s="61"/>
      <c r="RD17" s="61"/>
      <c r="RE17" s="61"/>
      <c r="RF17" s="61"/>
      <c r="RG17" s="61"/>
      <c r="RH17" s="61"/>
      <c r="RI17" s="61"/>
      <c r="RJ17" s="61"/>
      <c r="RK17" s="61"/>
      <c r="RL17" s="61"/>
      <c r="RM17" s="61"/>
      <c r="RN17" s="61"/>
      <c r="RO17" s="61"/>
      <c r="RP17" s="61"/>
      <c r="RQ17" s="61"/>
      <c r="RR17" s="61"/>
      <c r="RS17" s="61"/>
      <c r="RT17" s="61"/>
      <c r="RU17" s="61"/>
      <c r="RV17" s="61"/>
      <c r="RW17" s="61"/>
      <c r="RX17" s="61"/>
      <c r="RY17" s="61"/>
      <c r="RZ17" s="61"/>
      <c r="SA17" s="61"/>
      <c r="SB17" s="61"/>
      <c r="SC17" s="61"/>
      <c r="SD17" s="61"/>
      <c r="SE17" s="61"/>
      <c r="SF17" s="61"/>
      <c r="SG17" s="61"/>
      <c r="SH17" s="61"/>
      <c r="SI17" s="61"/>
      <c r="SJ17" s="61"/>
      <c r="SK17" s="61"/>
      <c r="SL17" s="61"/>
      <c r="SM17" s="61"/>
      <c r="SN17" s="61"/>
      <c r="SO17" s="61"/>
      <c r="SP17" s="61"/>
      <c r="SQ17" s="61"/>
      <c r="SR17" s="61"/>
      <c r="SS17" s="61"/>
      <c r="ST17" s="61"/>
      <c r="SU17" s="61"/>
      <c r="SV17" s="61"/>
      <c r="SW17" s="61"/>
      <c r="SX17" s="61"/>
      <c r="SY17" s="61"/>
      <c r="SZ17" s="61"/>
      <c r="TA17" s="61"/>
      <c r="TB17" s="61"/>
      <c r="TC17" s="61"/>
      <c r="TD17" s="61"/>
      <c r="TE17" s="61"/>
      <c r="TF17" s="61"/>
      <c r="TG17" s="61"/>
      <c r="TH17" s="61"/>
      <c r="TI17" s="61"/>
      <c r="TJ17" s="61"/>
      <c r="TK17" s="61"/>
      <c r="TL17" s="61"/>
      <c r="TM17" s="61"/>
      <c r="TN17" s="61"/>
      <c r="TO17" s="61"/>
      <c r="TP17" s="61"/>
      <c r="TQ17" s="61"/>
      <c r="TR17" s="61"/>
      <c r="TS17" s="61"/>
      <c r="TT17" s="61"/>
      <c r="TU17" s="61"/>
      <c r="TV17" s="61"/>
      <c r="TW17" s="61"/>
      <c r="TX17" s="61"/>
      <c r="TY17" s="61"/>
      <c r="TZ17" s="61"/>
      <c r="UA17" s="61"/>
      <c r="UB17" s="61"/>
      <c r="UC17" s="61"/>
      <c r="UD17" s="61"/>
      <c r="UE17" s="61"/>
      <c r="UF17" s="61"/>
      <c r="UG17" s="61"/>
      <c r="UH17" s="61"/>
      <c r="UI17" s="61"/>
      <c r="UJ17" s="61"/>
      <c r="UK17" s="61"/>
      <c r="UL17" s="61"/>
      <c r="UM17" s="61"/>
      <c r="UN17" s="61"/>
      <c r="UO17" s="61"/>
      <c r="UP17" s="61"/>
      <c r="UQ17" s="61"/>
      <c r="UR17" s="61"/>
      <c r="US17" s="61"/>
      <c r="UT17" s="61"/>
      <c r="UU17" s="61"/>
      <c r="UV17" s="61"/>
      <c r="UW17" s="61"/>
      <c r="UX17" s="61"/>
      <c r="UY17" s="61"/>
      <c r="UZ17" s="61"/>
      <c r="VA17" s="61"/>
      <c r="VB17" s="61"/>
      <c r="VC17" s="61"/>
      <c r="VD17" s="61"/>
      <c r="VE17" s="61"/>
      <c r="VF17" s="61"/>
      <c r="VG17" s="61"/>
      <c r="VH17" s="61"/>
      <c r="VI17" s="61"/>
      <c r="VJ17" s="61"/>
      <c r="VK17" s="61"/>
      <c r="VL17" s="61"/>
      <c r="VM17" s="61"/>
      <c r="VN17" s="61"/>
      <c r="VO17" s="61"/>
      <c r="VP17" s="61"/>
      <c r="VQ17" s="61"/>
      <c r="VR17" s="61"/>
      <c r="VS17" s="61"/>
      <c r="VT17" s="61"/>
      <c r="VU17" s="61"/>
      <c r="VV17" s="61"/>
      <c r="VW17" s="61"/>
      <c r="VX17" s="61"/>
      <c r="VY17" s="61"/>
      <c r="VZ17" s="61"/>
      <c r="WA17" s="61"/>
      <c r="WB17" s="61"/>
      <c r="WC17" s="61"/>
      <c r="WD17" s="61"/>
      <c r="WE17" s="61"/>
      <c r="WF17" s="61"/>
      <c r="WG17" s="61"/>
      <c r="WH17" s="61"/>
      <c r="WI17" s="61"/>
      <c r="WJ17" s="61"/>
      <c r="WK17" s="61"/>
      <c r="WL17" s="61"/>
      <c r="WM17" s="61"/>
      <c r="WN17" s="61"/>
      <c r="WO17" s="61"/>
      <c r="WP17" s="61"/>
      <c r="WQ17" s="61"/>
      <c r="WR17" s="61"/>
      <c r="WS17" s="61"/>
      <c r="WT17" s="61"/>
      <c r="WU17" s="61"/>
      <c r="WV17" s="61"/>
      <c r="WW17" s="61"/>
      <c r="WX17" s="61"/>
      <c r="WY17" s="61"/>
      <c r="WZ17" s="61"/>
      <c r="XA17" s="61"/>
      <c r="XB17" s="61"/>
      <c r="XC17" s="61"/>
      <c r="XD17" s="61"/>
      <c r="XE17" s="61"/>
      <c r="XF17" s="61"/>
      <c r="XG17" s="61"/>
      <c r="XH17" s="61"/>
      <c r="XI17" s="61"/>
      <c r="XJ17" s="61"/>
      <c r="XK17" s="61"/>
      <c r="XL17" s="61"/>
      <c r="XM17" s="61"/>
      <c r="XN17" s="61"/>
      <c r="XO17" s="61"/>
      <c r="XP17" s="61"/>
      <c r="XQ17" s="61"/>
      <c r="XR17" s="61"/>
      <c r="XS17" s="61"/>
      <c r="XT17" s="61"/>
      <c r="XU17" s="61"/>
      <c r="XV17" s="61"/>
      <c r="XW17" s="61"/>
      <c r="XX17" s="61"/>
      <c r="XY17" s="61"/>
      <c r="XZ17" s="61"/>
      <c r="YA17" s="61"/>
      <c r="YB17" s="61"/>
      <c r="YC17" s="61"/>
      <c r="YD17" s="61"/>
      <c r="YE17" s="61"/>
      <c r="YF17" s="61"/>
      <c r="YG17" s="61"/>
      <c r="YH17" s="61"/>
      <c r="YI17" s="61"/>
      <c r="YJ17" s="61"/>
      <c r="YK17" s="61"/>
      <c r="YL17" s="61"/>
      <c r="YM17" s="61"/>
      <c r="YN17" s="61"/>
      <c r="YO17" s="61"/>
      <c r="YP17" s="61"/>
      <c r="YQ17" s="61"/>
      <c r="YR17" s="61"/>
      <c r="YS17" s="61"/>
      <c r="YT17" s="61"/>
      <c r="YU17" s="61"/>
      <c r="YV17" s="61"/>
      <c r="YW17" s="61"/>
      <c r="YX17" s="61"/>
      <c r="YY17" s="61"/>
      <c r="YZ17" s="61"/>
      <c r="ZA17" s="61"/>
      <c r="ZB17" s="61"/>
      <c r="ZC17" s="61"/>
      <c r="ZD17" s="61"/>
      <c r="ZE17" s="61"/>
      <c r="ZF17" s="61"/>
      <c r="ZG17" s="61"/>
      <c r="ZH17" s="61"/>
      <c r="ZI17" s="61"/>
      <c r="ZJ17" s="61"/>
      <c r="ZK17" s="61"/>
      <c r="ZL17" s="61"/>
      <c r="ZM17" s="61"/>
      <c r="ZN17" s="61"/>
      <c r="ZO17" s="61"/>
      <c r="ZP17" s="61"/>
      <c r="ZQ17" s="61"/>
      <c r="ZR17" s="61"/>
      <c r="ZS17" s="61"/>
      <c r="ZT17" s="61"/>
      <c r="ZU17" s="61"/>
      <c r="ZV17" s="61"/>
      <c r="ZW17" s="61"/>
      <c r="ZX17" s="61"/>
      <c r="ZY17" s="61"/>
      <c r="ZZ17" s="61"/>
      <c r="AAA17" s="61"/>
      <c r="AAB17" s="61"/>
      <c r="AAC17" s="61"/>
      <c r="AAD17" s="61"/>
      <c r="AAE17" s="61"/>
      <c r="AAF17" s="61"/>
      <c r="AAG17" s="61"/>
      <c r="AAH17" s="61"/>
      <c r="AAI17" s="61"/>
      <c r="AAJ17" s="61"/>
      <c r="AAK17" s="61"/>
      <c r="AAL17" s="61"/>
      <c r="AAM17" s="61"/>
      <c r="AAN17" s="61"/>
      <c r="AAO17" s="61"/>
      <c r="AAP17" s="61"/>
      <c r="AAQ17" s="61"/>
      <c r="AAR17" s="61"/>
      <c r="AAS17" s="61"/>
      <c r="AAT17" s="61"/>
      <c r="AAU17" s="61"/>
      <c r="AAV17" s="61"/>
      <c r="AAW17" s="61"/>
      <c r="AAX17" s="61"/>
      <c r="AAY17" s="61"/>
      <c r="AAZ17" s="61"/>
      <c r="ABA17" s="61"/>
      <c r="ABB17" s="61"/>
      <c r="ABC17" s="61"/>
      <c r="ABD17" s="61"/>
      <c r="ABE17" s="61"/>
      <c r="ABF17" s="61"/>
      <c r="ABG17" s="61"/>
      <c r="ABH17" s="61"/>
      <c r="ABI17" s="61"/>
      <c r="ABJ17" s="61"/>
      <c r="ABK17" s="61"/>
      <c r="ABL17" s="61"/>
      <c r="ABM17" s="61"/>
      <c r="ABN17" s="61"/>
      <c r="ABO17" s="61"/>
      <c r="ABP17" s="61"/>
      <c r="ABQ17" s="61"/>
      <c r="ABR17" s="61"/>
      <c r="ABS17" s="61"/>
      <c r="ABT17" s="61"/>
      <c r="ABU17" s="61"/>
      <c r="ABV17" s="61"/>
      <c r="ABW17" s="61"/>
      <c r="ABX17" s="61"/>
      <c r="ABY17" s="61"/>
      <c r="ABZ17" s="61"/>
      <c r="ACA17" s="61"/>
      <c r="ACB17" s="61"/>
      <c r="ACC17" s="61"/>
      <c r="ACD17" s="61"/>
      <c r="ACE17" s="61"/>
      <c r="ACF17" s="61"/>
      <c r="ACG17" s="61"/>
      <c r="ACH17" s="61"/>
      <c r="ACI17" s="61"/>
      <c r="ACJ17" s="61"/>
      <c r="ACK17" s="61"/>
      <c r="ACL17" s="61"/>
      <c r="ACM17" s="61"/>
      <c r="ACN17" s="61"/>
      <c r="ACO17" s="61"/>
      <c r="ACP17" s="61"/>
      <c r="ACQ17" s="61"/>
      <c r="ACR17" s="61"/>
      <c r="ACS17" s="61"/>
      <c r="ACT17" s="61"/>
      <c r="ACU17" s="61"/>
      <c r="ACV17" s="61"/>
      <c r="ACW17" s="61"/>
      <c r="ACX17" s="61"/>
      <c r="ACY17" s="61"/>
      <c r="ACZ17" s="61"/>
      <c r="ADA17" s="61"/>
      <c r="ADB17" s="61"/>
      <c r="ADC17" s="61"/>
      <c r="ADD17" s="61"/>
      <c r="ADE17" s="61"/>
      <c r="ADF17" s="61"/>
      <c r="ADG17" s="61"/>
      <c r="ADH17" s="61"/>
      <c r="ADI17" s="61"/>
      <c r="ADJ17" s="61"/>
      <c r="ADK17" s="61"/>
      <c r="ADL17" s="61"/>
    </row>
    <row r="18" spans="1:792" ht="15.75">
      <c r="A18" s="81" t="s">
        <v>52</v>
      </c>
      <c r="B18" s="81"/>
      <c r="C18" s="141"/>
      <c r="D18" s="142"/>
      <c r="E18" s="142"/>
      <c r="F18" s="142"/>
      <c r="G18" s="141"/>
      <c r="H18" s="142"/>
      <c r="I18" s="142"/>
      <c r="K18" s="82"/>
      <c r="L18" s="94"/>
      <c r="M18" s="94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  <c r="LC18" s="61"/>
      <c r="LD18" s="61"/>
      <c r="LE18" s="61"/>
      <c r="LF18" s="61"/>
      <c r="LG18" s="61"/>
      <c r="LH18" s="61"/>
      <c r="LI18" s="61"/>
      <c r="LJ18" s="61"/>
      <c r="LK18" s="61"/>
      <c r="LL18" s="61"/>
      <c r="LM18" s="61"/>
      <c r="LN18" s="61"/>
      <c r="LO18" s="61"/>
      <c r="LP18" s="61"/>
      <c r="LQ18" s="61"/>
      <c r="LR18" s="61"/>
      <c r="LS18" s="61"/>
      <c r="LT18" s="61"/>
      <c r="LU18" s="61"/>
      <c r="LV18" s="61"/>
      <c r="LW18" s="61"/>
      <c r="LX18" s="61"/>
      <c r="LY18" s="61"/>
      <c r="LZ18" s="61"/>
      <c r="MA18" s="61"/>
      <c r="MB18" s="61"/>
      <c r="MC18" s="61"/>
      <c r="MD18" s="61"/>
      <c r="ME18" s="61"/>
      <c r="MF18" s="61"/>
      <c r="MG18" s="61"/>
      <c r="MH18" s="61"/>
      <c r="MI18" s="61"/>
      <c r="MJ18" s="61"/>
      <c r="MK18" s="61"/>
      <c r="ML18" s="61"/>
      <c r="MM18" s="61"/>
      <c r="MN18" s="61"/>
      <c r="MO18" s="61"/>
      <c r="MP18" s="61"/>
      <c r="MQ18" s="61"/>
      <c r="MR18" s="61"/>
      <c r="MS18" s="61"/>
      <c r="MT18" s="61"/>
      <c r="MU18" s="61"/>
      <c r="MV18" s="61"/>
      <c r="MW18" s="61"/>
      <c r="MX18" s="61"/>
      <c r="MY18" s="61"/>
      <c r="MZ18" s="61"/>
      <c r="NA18" s="61"/>
      <c r="NB18" s="61"/>
      <c r="NC18" s="61"/>
      <c r="ND18" s="61"/>
      <c r="NE18" s="61"/>
      <c r="NF18" s="61"/>
      <c r="NG18" s="61"/>
      <c r="NH18" s="61"/>
      <c r="NI18" s="61"/>
      <c r="NJ18" s="61"/>
      <c r="NK18" s="61"/>
      <c r="NL18" s="61"/>
      <c r="NM18" s="61"/>
      <c r="NN18" s="61"/>
      <c r="NO18" s="61"/>
      <c r="NP18" s="61"/>
      <c r="NQ18" s="61"/>
      <c r="NR18" s="61"/>
      <c r="NS18" s="61"/>
      <c r="NT18" s="61"/>
      <c r="NU18" s="61"/>
      <c r="NV18" s="61"/>
      <c r="NW18" s="61"/>
      <c r="NX18" s="61"/>
      <c r="NY18" s="61"/>
      <c r="NZ18" s="61"/>
      <c r="OA18" s="61"/>
      <c r="OB18" s="61"/>
      <c r="OC18" s="61"/>
      <c r="OD18" s="61"/>
      <c r="OE18" s="61"/>
      <c r="OF18" s="61"/>
      <c r="OG18" s="61"/>
      <c r="OH18" s="61"/>
      <c r="OI18" s="61"/>
      <c r="OJ18" s="61"/>
      <c r="OK18" s="61"/>
      <c r="OL18" s="61"/>
      <c r="OM18" s="61"/>
      <c r="ON18" s="61"/>
      <c r="OO18" s="61"/>
      <c r="OP18" s="61"/>
      <c r="OQ18" s="61"/>
      <c r="OR18" s="61"/>
      <c r="OS18" s="61"/>
      <c r="OT18" s="61"/>
      <c r="OU18" s="61"/>
      <c r="OV18" s="61"/>
      <c r="OW18" s="61"/>
      <c r="OX18" s="61"/>
      <c r="OY18" s="61"/>
      <c r="OZ18" s="61"/>
      <c r="PA18" s="61"/>
      <c r="PB18" s="61"/>
      <c r="PC18" s="61"/>
      <c r="PD18" s="61"/>
      <c r="PE18" s="61"/>
      <c r="PF18" s="61"/>
      <c r="PG18" s="61"/>
      <c r="PH18" s="61"/>
      <c r="PI18" s="61"/>
      <c r="PJ18" s="61"/>
      <c r="PK18" s="61"/>
      <c r="PL18" s="61"/>
      <c r="PM18" s="61"/>
      <c r="PN18" s="61"/>
      <c r="PO18" s="61"/>
      <c r="PP18" s="61"/>
      <c r="PQ18" s="61"/>
      <c r="PR18" s="61"/>
      <c r="PS18" s="61"/>
      <c r="PT18" s="61"/>
      <c r="PU18" s="61"/>
      <c r="PV18" s="61"/>
      <c r="PW18" s="61"/>
      <c r="PX18" s="61"/>
      <c r="PY18" s="61"/>
      <c r="PZ18" s="61"/>
      <c r="QA18" s="61"/>
      <c r="QB18" s="61"/>
      <c r="QC18" s="61"/>
      <c r="QD18" s="61"/>
      <c r="QE18" s="61"/>
      <c r="QF18" s="61"/>
      <c r="QG18" s="61"/>
      <c r="QH18" s="61"/>
      <c r="QI18" s="61"/>
      <c r="QJ18" s="61"/>
      <c r="QK18" s="61"/>
      <c r="QL18" s="61"/>
      <c r="QM18" s="61"/>
      <c r="QN18" s="61"/>
      <c r="QO18" s="61"/>
      <c r="QP18" s="61"/>
      <c r="QQ18" s="61"/>
      <c r="QR18" s="61"/>
      <c r="QS18" s="61"/>
      <c r="QT18" s="61"/>
      <c r="QU18" s="61"/>
      <c r="QV18" s="61"/>
      <c r="QW18" s="61"/>
      <c r="QX18" s="61"/>
      <c r="QY18" s="61"/>
      <c r="QZ18" s="61"/>
      <c r="RA18" s="61"/>
      <c r="RB18" s="61"/>
      <c r="RC18" s="61"/>
      <c r="RD18" s="61"/>
      <c r="RE18" s="61"/>
      <c r="RF18" s="61"/>
      <c r="RG18" s="61"/>
      <c r="RH18" s="61"/>
      <c r="RI18" s="61"/>
      <c r="RJ18" s="61"/>
      <c r="RK18" s="61"/>
      <c r="RL18" s="61"/>
      <c r="RM18" s="61"/>
      <c r="RN18" s="61"/>
      <c r="RO18" s="61"/>
      <c r="RP18" s="61"/>
      <c r="RQ18" s="61"/>
      <c r="RR18" s="61"/>
      <c r="RS18" s="61"/>
      <c r="RT18" s="61"/>
      <c r="RU18" s="61"/>
      <c r="RV18" s="61"/>
      <c r="RW18" s="61"/>
      <c r="RX18" s="61"/>
      <c r="RY18" s="61"/>
      <c r="RZ18" s="61"/>
      <c r="SA18" s="61"/>
      <c r="SB18" s="61"/>
      <c r="SC18" s="61"/>
      <c r="SD18" s="61"/>
      <c r="SE18" s="61"/>
      <c r="SF18" s="61"/>
      <c r="SG18" s="61"/>
      <c r="SH18" s="61"/>
      <c r="SI18" s="61"/>
      <c r="SJ18" s="61"/>
      <c r="SK18" s="61"/>
      <c r="SL18" s="61"/>
      <c r="SM18" s="61"/>
      <c r="SN18" s="61"/>
      <c r="SO18" s="61"/>
      <c r="SP18" s="61"/>
      <c r="SQ18" s="61"/>
      <c r="SR18" s="61"/>
      <c r="SS18" s="61"/>
      <c r="ST18" s="61"/>
      <c r="SU18" s="61"/>
      <c r="SV18" s="61"/>
      <c r="SW18" s="61"/>
      <c r="SX18" s="61"/>
      <c r="SY18" s="61"/>
      <c r="SZ18" s="61"/>
      <c r="TA18" s="61"/>
      <c r="TB18" s="61"/>
      <c r="TC18" s="61"/>
      <c r="TD18" s="61"/>
      <c r="TE18" s="61"/>
      <c r="TF18" s="61"/>
      <c r="TG18" s="61"/>
      <c r="TH18" s="61"/>
      <c r="TI18" s="61"/>
      <c r="TJ18" s="61"/>
      <c r="TK18" s="61"/>
      <c r="TL18" s="61"/>
      <c r="TM18" s="61"/>
      <c r="TN18" s="61"/>
      <c r="TO18" s="61"/>
      <c r="TP18" s="61"/>
      <c r="TQ18" s="61"/>
      <c r="TR18" s="61"/>
      <c r="TS18" s="61"/>
      <c r="TT18" s="61"/>
      <c r="TU18" s="61"/>
      <c r="TV18" s="61"/>
      <c r="TW18" s="61"/>
      <c r="TX18" s="61"/>
      <c r="TY18" s="61"/>
      <c r="TZ18" s="61"/>
      <c r="UA18" s="61"/>
      <c r="UB18" s="61"/>
      <c r="UC18" s="61"/>
      <c r="UD18" s="61"/>
      <c r="UE18" s="61"/>
      <c r="UF18" s="61"/>
      <c r="UG18" s="61"/>
      <c r="UH18" s="61"/>
      <c r="UI18" s="61"/>
      <c r="UJ18" s="61"/>
      <c r="UK18" s="61"/>
      <c r="UL18" s="61"/>
      <c r="UM18" s="61"/>
      <c r="UN18" s="61"/>
      <c r="UO18" s="61"/>
      <c r="UP18" s="61"/>
      <c r="UQ18" s="61"/>
      <c r="UR18" s="61"/>
      <c r="US18" s="61"/>
      <c r="UT18" s="61"/>
      <c r="UU18" s="61"/>
      <c r="UV18" s="61"/>
      <c r="UW18" s="61"/>
      <c r="UX18" s="61"/>
      <c r="UY18" s="61"/>
      <c r="UZ18" s="61"/>
      <c r="VA18" s="61"/>
      <c r="VB18" s="61"/>
      <c r="VC18" s="61"/>
      <c r="VD18" s="61"/>
      <c r="VE18" s="61"/>
      <c r="VF18" s="61"/>
      <c r="VG18" s="61"/>
      <c r="VH18" s="61"/>
      <c r="VI18" s="61"/>
      <c r="VJ18" s="61"/>
      <c r="VK18" s="61"/>
      <c r="VL18" s="61"/>
      <c r="VM18" s="61"/>
      <c r="VN18" s="61"/>
      <c r="VO18" s="61"/>
      <c r="VP18" s="61"/>
      <c r="VQ18" s="61"/>
      <c r="VR18" s="61"/>
      <c r="VS18" s="61"/>
      <c r="VT18" s="61"/>
      <c r="VU18" s="61"/>
      <c r="VV18" s="61"/>
      <c r="VW18" s="61"/>
      <c r="VX18" s="61"/>
      <c r="VY18" s="61"/>
      <c r="VZ18" s="61"/>
      <c r="WA18" s="61"/>
      <c r="WB18" s="61"/>
      <c r="WC18" s="61"/>
      <c r="WD18" s="61"/>
      <c r="WE18" s="61"/>
      <c r="WF18" s="61"/>
      <c r="WG18" s="61"/>
      <c r="WH18" s="61"/>
      <c r="WI18" s="61"/>
      <c r="WJ18" s="61"/>
      <c r="WK18" s="61"/>
      <c r="WL18" s="61"/>
      <c r="WM18" s="61"/>
      <c r="WN18" s="61"/>
      <c r="WO18" s="61"/>
      <c r="WP18" s="61"/>
      <c r="WQ18" s="61"/>
      <c r="WR18" s="61"/>
      <c r="WS18" s="61"/>
      <c r="WT18" s="61"/>
      <c r="WU18" s="61"/>
      <c r="WV18" s="61"/>
      <c r="WW18" s="61"/>
      <c r="WX18" s="61"/>
      <c r="WY18" s="61"/>
      <c r="WZ18" s="61"/>
      <c r="XA18" s="61"/>
      <c r="XB18" s="61"/>
      <c r="XC18" s="61"/>
      <c r="XD18" s="61"/>
      <c r="XE18" s="61"/>
      <c r="XF18" s="61"/>
      <c r="XG18" s="61"/>
      <c r="XH18" s="61"/>
      <c r="XI18" s="61"/>
      <c r="XJ18" s="61"/>
      <c r="XK18" s="61"/>
      <c r="XL18" s="61"/>
      <c r="XM18" s="61"/>
      <c r="XN18" s="61"/>
      <c r="XO18" s="61"/>
      <c r="XP18" s="61"/>
      <c r="XQ18" s="61"/>
      <c r="XR18" s="61"/>
      <c r="XS18" s="61"/>
      <c r="XT18" s="61"/>
      <c r="XU18" s="61"/>
      <c r="XV18" s="61"/>
      <c r="XW18" s="61"/>
      <c r="XX18" s="61"/>
      <c r="XY18" s="61"/>
      <c r="XZ18" s="61"/>
      <c r="YA18" s="61"/>
      <c r="YB18" s="61"/>
      <c r="YC18" s="61"/>
      <c r="YD18" s="61"/>
      <c r="YE18" s="61"/>
      <c r="YF18" s="61"/>
      <c r="YG18" s="61"/>
      <c r="YH18" s="61"/>
      <c r="YI18" s="61"/>
      <c r="YJ18" s="61"/>
      <c r="YK18" s="61"/>
      <c r="YL18" s="61"/>
      <c r="YM18" s="61"/>
      <c r="YN18" s="61"/>
      <c r="YO18" s="61"/>
      <c r="YP18" s="61"/>
      <c r="YQ18" s="61"/>
      <c r="YR18" s="61"/>
      <c r="YS18" s="61"/>
      <c r="YT18" s="61"/>
      <c r="YU18" s="61"/>
      <c r="YV18" s="61"/>
      <c r="YW18" s="61"/>
      <c r="YX18" s="61"/>
      <c r="YY18" s="61"/>
      <c r="YZ18" s="61"/>
      <c r="ZA18" s="61"/>
      <c r="ZB18" s="61"/>
      <c r="ZC18" s="61"/>
      <c r="ZD18" s="61"/>
      <c r="ZE18" s="61"/>
      <c r="ZF18" s="61"/>
      <c r="ZG18" s="61"/>
      <c r="ZH18" s="61"/>
      <c r="ZI18" s="61"/>
      <c r="ZJ18" s="61"/>
      <c r="ZK18" s="61"/>
      <c r="ZL18" s="61"/>
      <c r="ZM18" s="61"/>
      <c r="ZN18" s="61"/>
      <c r="ZO18" s="61"/>
      <c r="ZP18" s="61"/>
      <c r="ZQ18" s="61"/>
      <c r="ZR18" s="61"/>
      <c r="ZS18" s="61"/>
      <c r="ZT18" s="61"/>
      <c r="ZU18" s="61"/>
      <c r="ZV18" s="61"/>
      <c r="ZW18" s="61"/>
      <c r="ZX18" s="61"/>
      <c r="ZY18" s="61"/>
      <c r="ZZ18" s="61"/>
      <c r="AAA18" s="61"/>
      <c r="AAB18" s="61"/>
      <c r="AAC18" s="61"/>
      <c r="AAD18" s="61"/>
      <c r="AAE18" s="61"/>
      <c r="AAF18" s="61"/>
      <c r="AAG18" s="61"/>
      <c r="AAH18" s="61"/>
      <c r="AAI18" s="61"/>
      <c r="AAJ18" s="61"/>
      <c r="AAK18" s="61"/>
      <c r="AAL18" s="61"/>
      <c r="AAM18" s="61"/>
      <c r="AAN18" s="61"/>
      <c r="AAO18" s="61"/>
      <c r="AAP18" s="61"/>
      <c r="AAQ18" s="61"/>
      <c r="AAR18" s="61"/>
      <c r="AAS18" s="61"/>
      <c r="AAT18" s="61"/>
      <c r="AAU18" s="61"/>
      <c r="AAV18" s="61"/>
      <c r="AAW18" s="61"/>
      <c r="AAX18" s="61"/>
      <c r="AAY18" s="61"/>
      <c r="AAZ18" s="61"/>
      <c r="ABA18" s="61"/>
      <c r="ABB18" s="61"/>
      <c r="ABC18" s="61"/>
      <c r="ABD18" s="61"/>
      <c r="ABE18" s="61"/>
      <c r="ABF18" s="61"/>
      <c r="ABG18" s="61"/>
      <c r="ABH18" s="61"/>
      <c r="ABI18" s="61"/>
      <c r="ABJ18" s="61"/>
      <c r="ABK18" s="61"/>
      <c r="ABL18" s="61"/>
      <c r="ABM18" s="61"/>
      <c r="ABN18" s="61"/>
      <c r="ABO18" s="61"/>
      <c r="ABP18" s="61"/>
      <c r="ABQ18" s="61"/>
      <c r="ABR18" s="61"/>
      <c r="ABS18" s="61"/>
      <c r="ABT18" s="61"/>
      <c r="ABU18" s="61"/>
      <c r="ABV18" s="61"/>
      <c r="ABW18" s="61"/>
      <c r="ABX18" s="61"/>
      <c r="ABY18" s="61"/>
      <c r="ABZ18" s="61"/>
      <c r="ACA18" s="61"/>
      <c r="ACB18" s="61"/>
      <c r="ACC18" s="61"/>
      <c r="ACD18" s="61"/>
      <c r="ACE18" s="61"/>
      <c r="ACF18" s="61"/>
      <c r="ACG18" s="61"/>
      <c r="ACH18" s="61"/>
      <c r="ACI18" s="61"/>
      <c r="ACJ18" s="61"/>
      <c r="ACK18" s="61"/>
      <c r="ACL18" s="61"/>
      <c r="ACM18" s="61"/>
      <c r="ACN18" s="61"/>
      <c r="ACO18" s="61"/>
      <c r="ACP18" s="61"/>
      <c r="ACQ18" s="61"/>
      <c r="ACR18" s="61"/>
      <c r="ACS18" s="61"/>
      <c r="ACT18" s="61"/>
      <c r="ACU18" s="61"/>
      <c r="ACV18" s="61"/>
      <c r="ACW18" s="61"/>
      <c r="ACX18" s="61"/>
      <c r="ACY18" s="61"/>
      <c r="ACZ18" s="61"/>
      <c r="ADA18" s="61"/>
      <c r="ADB18" s="61"/>
      <c r="ADC18" s="61"/>
      <c r="ADD18" s="61"/>
      <c r="ADE18" s="61"/>
      <c r="ADF18" s="61"/>
      <c r="ADG18" s="61"/>
      <c r="ADH18" s="61"/>
      <c r="ADI18" s="61"/>
      <c r="ADJ18" s="61"/>
      <c r="ADK18" s="61"/>
      <c r="ADL18" s="61"/>
    </row>
    <row r="19" spans="1:792" s="90" customFormat="1">
      <c r="A19" s="102" t="s">
        <v>51</v>
      </c>
      <c r="B19" s="102"/>
      <c r="C19" s="148">
        <f>C16</f>
        <v>-2289777.11</v>
      </c>
      <c r="D19" s="147">
        <f>C21+D16</f>
        <v>-2938911.4837499997</v>
      </c>
      <c r="E19" s="147">
        <f t="shared" ref="E19:L19" si="8">D21+E16</f>
        <v>-3687234.1200765623</v>
      </c>
      <c r="F19" s="147">
        <f t="shared" si="8"/>
        <v>-3415396.0108791464</v>
      </c>
      <c r="G19" s="148">
        <f t="shared" si="8"/>
        <v>-3134383.3654963179</v>
      </c>
      <c r="H19" s="147">
        <f>G21+H16</f>
        <v>-2194752.1695818184</v>
      </c>
      <c r="I19" s="147">
        <f t="shared" si="8"/>
        <v>-1223408.4208052047</v>
      </c>
      <c r="J19" s="147">
        <f t="shared" si="8"/>
        <v>-219281.8205073803</v>
      </c>
      <c r="K19" s="148">
        <f t="shared" si="8"/>
        <v>818734.0525504956</v>
      </c>
      <c r="L19" s="147">
        <f t="shared" si="8"/>
        <v>1445984.0332504956</v>
      </c>
      <c r="M19" s="94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  <c r="LF19" s="61"/>
      <c r="LG19" s="61"/>
      <c r="LH19" s="61"/>
      <c r="LI19" s="61"/>
      <c r="LJ19" s="61"/>
      <c r="LK19" s="61"/>
      <c r="LL19" s="61"/>
      <c r="LM19" s="61"/>
      <c r="LN19" s="61"/>
      <c r="LO19" s="61"/>
      <c r="LP19" s="61"/>
      <c r="LQ19" s="61"/>
      <c r="LR19" s="61"/>
      <c r="LS19" s="61"/>
      <c r="LT19" s="61"/>
      <c r="LU19" s="61"/>
      <c r="LV19" s="61"/>
      <c r="LW19" s="61"/>
      <c r="LX19" s="61"/>
      <c r="LY19" s="61"/>
      <c r="LZ19" s="61"/>
      <c r="MA19" s="61"/>
      <c r="MB19" s="61"/>
      <c r="MC19" s="61"/>
      <c r="MD19" s="61"/>
      <c r="ME19" s="61"/>
      <c r="MF19" s="61"/>
      <c r="MG19" s="61"/>
      <c r="MH19" s="61"/>
      <c r="MI19" s="61"/>
      <c r="MJ19" s="61"/>
      <c r="MK19" s="61"/>
      <c r="ML19" s="61"/>
      <c r="MM19" s="61"/>
      <c r="MN19" s="61"/>
      <c r="MO19" s="61"/>
      <c r="MP19" s="61"/>
      <c r="MQ19" s="61"/>
      <c r="MR19" s="61"/>
      <c r="MS19" s="61"/>
      <c r="MT19" s="61"/>
      <c r="MU19" s="61"/>
      <c r="MV19" s="61"/>
      <c r="MW19" s="61"/>
      <c r="MX19" s="61"/>
      <c r="MY19" s="61"/>
      <c r="MZ19" s="61"/>
      <c r="NA19" s="61"/>
      <c r="NB19" s="61"/>
      <c r="NC19" s="61"/>
      <c r="ND19" s="61"/>
      <c r="NE19" s="61"/>
      <c r="NF19" s="61"/>
      <c r="NG19" s="61"/>
      <c r="NH19" s="61"/>
      <c r="NI19" s="61"/>
      <c r="NJ19" s="61"/>
      <c r="NK19" s="61"/>
      <c r="NL19" s="61"/>
      <c r="NM19" s="61"/>
      <c r="NN19" s="61"/>
      <c r="NO19" s="61"/>
      <c r="NP19" s="61"/>
      <c r="NQ19" s="61"/>
      <c r="NR19" s="61"/>
      <c r="NS19" s="61"/>
      <c r="NT19" s="61"/>
      <c r="NU19" s="61"/>
      <c r="NV19" s="61"/>
      <c r="NW19" s="61"/>
      <c r="NX19" s="61"/>
      <c r="NY19" s="61"/>
      <c r="NZ19" s="61"/>
      <c r="OA19" s="61"/>
      <c r="OB19" s="61"/>
      <c r="OC19" s="61"/>
      <c r="OD19" s="61"/>
      <c r="OE19" s="61"/>
      <c r="OF19" s="61"/>
      <c r="OG19" s="61"/>
      <c r="OH19" s="61"/>
      <c r="OI19" s="61"/>
      <c r="OJ19" s="61"/>
      <c r="OK19" s="61"/>
      <c r="OL19" s="61"/>
      <c r="OM19" s="61"/>
      <c r="ON19" s="61"/>
      <c r="OO19" s="61"/>
      <c r="OP19" s="61"/>
      <c r="OQ19" s="61"/>
      <c r="OR19" s="61"/>
      <c r="OS19" s="61"/>
      <c r="OT19" s="61"/>
      <c r="OU19" s="61"/>
      <c r="OV19" s="61"/>
      <c r="OW19" s="61"/>
      <c r="OX19" s="61"/>
      <c r="OY19" s="61"/>
      <c r="OZ19" s="61"/>
      <c r="PA19" s="61"/>
      <c r="PB19" s="61"/>
      <c r="PC19" s="61"/>
      <c r="PD19" s="61"/>
      <c r="PE19" s="61"/>
      <c r="PF19" s="61"/>
      <c r="PG19" s="61"/>
      <c r="PH19" s="61"/>
      <c r="PI19" s="61"/>
      <c r="PJ19" s="61"/>
      <c r="PK19" s="61"/>
      <c r="PL19" s="61"/>
      <c r="PM19" s="61"/>
      <c r="PN19" s="61"/>
      <c r="PO19" s="61"/>
      <c r="PP19" s="61"/>
      <c r="PQ19" s="61"/>
      <c r="PR19" s="61"/>
      <c r="PS19" s="61"/>
      <c r="PT19" s="61"/>
      <c r="PU19" s="61"/>
      <c r="PV19" s="61"/>
      <c r="PW19" s="61"/>
      <c r="PX19" s="61"/>
      <c r="PY19" s="61"/>
      <c r="PZ19" s="61"/>
      <c r="QA19" s="61"/>
      <c r="QB19" s="61"/>
      <c r="QC19" s="61"/>
      <c r="QD19" s="61"/>
      <c r="QE19" s="61"/>
      <c r="QF19" s="61"/>
      <c r="QG19" s="61"/>
      <c r="QH19" s="61"/>
      <c r="QI19" s="61"/>
      <c r="QJ19" s="61"/>
      <c r="QK19" s="61"/>
      <c r="QL19" s="61"/>
      <c r="QM19" s="61"/>
      <c r="QN19" s="61"/>
      <c r="QO19" s="61"/>
      <c r="QP19" s="61"/>
      <c r="QQ19" s="61"/>
      <c r="QR19" s="61"/>
      <c r="QS19" s="61"/>
      <c r="QT19" s="61"/>
      <c r="QU19" s="61"/>
      <c r="QV19" s="61"/>
      <c r="QW19" s="61"/>
      <c r="QX19" s="61"/>
      <c r="QY19" s="61"/>
      <c r="QZ19" s="61"/>
      <c r="RA19" s="61"/>
      <c r="RB19" s="61"/>
      <c r="RC19" s="61"/>
      <c r="RD19" s="61"/>
      <c r="RE19" s="61"/>
      <c r="RF19" s="61"/>
      <c r="RG19" s="61"/>
      <c r="RH19" s="61"/>
      <c r="RI19" s="61"/>
      <c r="RJ19" s="61"/>
      <c r="RK19" s="61"/>
      <c r="RL19" s="61"/>
      <c r="RM19" s="61"/>
      <c r="RN19" s="61"/>
      <c r="RO19" s="61"/>
      <c r="RP19" s="61"/>
      <c r="RQ19" s="61"/>
      <c r="RR19" s="61"/>
      <c r="RS19" s="61"/>
      <c r="RT19" s="61"/>
      <c r="RU19" s="61"/>
      <c r="RV19" s="61"/>
      <c r="RW19" s="61"/>
      <c r="RX19" s="61"/>
      <c r="RY19" s="61"/>
      <c r="RZ19" s="61"/>
      <c r="SA19" s="61"/>
      <c r="SB19" s="61"/>
      <c r="SC19" s="61"/>
      <c r="SD19" s="61"/>
      <c r="SE19" s="61"/>
      <c r="SF19" s="61"/>
      <c r="SG19" s="61"/>
      <c r="SH19" s="61"/>
      <c r="SI19" s="61"/>
      <c r="SJ19" s="61"/>
      <c r="SK19" s="61"/>
      <c r="SL19" s="61"/>
      <c r="SM19" s="61"/>
      <c r="SN19" s="61"/>
      <c r="SO19" s="61"/>
      <c r="SP19" s="61"/>
      <c r="SQ19" s="61"/>
      <c r="SR19" s="61"/>
      <c r="SS19" s="61"/>
      <c r="ST19" s="61"/>
      <c r="SU19" s="61"/>
      <c r="SV19" s="61"/>
      <c r="SW19" s="61"/>
      <c r="SX19" s="61"/>
      <c r="SY19" s="61"/>
      <c r="SZ19" s="61"/>
      <c r="TA19" s="61"/>
      <c r="TB19" s="61"/>
      <c r="TC19" s="61"/>
      <c r="TD19" s="61"/>
      <c r="TE19" s="61"/>
      <c r="TF19" s="61"/>
      <c r="TG19" s="61"/>
      <c r="TH19" s="61"/>
      <c r="TI19" s="61"/>
      <c r="TJ19" s="61"/>
      <c r="TK19" s="61"/>
      <c r="TL19" s="61"/>
      <c r="TM19" s="61"/>
      <c r="TN19" s="61"/>
      <c r="TO19" s="61"/>
      <c r="TP19" s="61"/>
      <c r="TQ19" s="61"/>
      <c r="TR19" s="61"/>
      <c r="TS19" s="61"/>
      <c r="TT19" s="61"/>
      <c r="TU19" s="61"/>
      <c r="TV19" s="61"/>
      <c r="TW19" s="61"/>
      <c r="TX19" s="61"/>
      <c r="TY19" s="61"/>
      <c r="TZ19" s="61"/>
      <c r="UA19" s="61"/>
      <c r="UB19" s="61"/>
      <c r="UC19" s="61"/>
      <c r="UD19" s="61"/>
      <c r="UE19" s="61"/>
      <c r="UF19" s="61"/>
      <c r="UG19" s="61"/>
      <c r="UH19" s="61"/>
      <c r="UI19" s="61"/>
      <c r="UJ19" s="61"/>
      <c r="UK19" s="61"/>
      <c r="UL19" s="61"/>
      <c r="UM19" s="61"/>
      <c r="UN19" s="61"/>
      <c r="UO19" s="61"/>
      <c r="UP19" s="61"/>
      <c r="UQ19" s="61"/>
      <c r="UR19" s="61"/>
      <c r="US19" s="61"/>
      <c r="UT19" s="61"/>
      <c r="UU19" s="61"/>
      <c r="UV19" s="61"/>
      <c r="UW19" s="61"/>
      <c r="UX19" s="61"/>
      <c r="UY19" s="61"/>
      <c r="UZ19" s="61"/>
      <c r="VA19" s="61"/>
      <c r="VB19" s="61"/>
      <c r="VC19" s="61"/>
      <c r="VD19" s="61"/>
      <c r="VE19" s="61"/>
      <c r="VF19" s="61"/>
      <c r="VG19" s="61"/>
      <c r="VH19" s="61"/>
      <c r="VI19" s="61"/>
      <c r="VJ19" s="61"/>
      <c r="VK19" s="61"/>
      <c r="VL19" s="61"/>
      <c r="VM19" s="61"/>
      <c r="VN19" s="61"/>
      <c r="VO19" s="61"/>
      <c r="VP19" s="61"/>
      <c r="VQ19" s="61"/>
      <c r="VR19" s="61"/>
      <c r="VS19" s="61"/>
      <c r="VT19" s="61"/>
      <c r="VU19" s="61"/>
      <c r="VV19" s="61"/>
      <c r="VW19" s="61"/>
      <c r="VX19" s="61"/>
      <c r="VY19" s="61"/>
      <c r="VZ19" s="61"/>
      <c r="WA19" s="61"/>
      <c r="WB19" s="61"/>
      <c r="WC19" s="61"/>
      <c r="WD19" s="61"/>
      <c r="WE19" s="61"/>
      <c r="WF19" s="61"/>
      <c r="WG19" s="61"/>
      <c r="WH19" s="61"/>
      <c r="WI19" s="61"/>
      <c r="WJ19" s="61"/>
      <c r="WK19" s="61"/>
      <c r="WL19" s="61"/>
      <c r="WM19" s="61"/>
      <c r="WN19" s="61"/>
      <c r="WO19" s="61"/>
      <c r="WP19" s="61"/>
      <c r="WQ19" s="61"/>
      <c r="WR19" s="61"/>
      <c r="WS19" s="61"/>
      <c r="WT19" s="61"/>
      <c r="WU19" s="61"/>
      <c r="WV19" s="61"/>
      <c r="WW19" s="61"/>
      <c r="WX19" s="61"/>
      <c r="WY19" s="61"/>
      <c r="WZ19" s="61"/>
      <c r="XA19" s="61"/>
      <c r="XB19" s="61"/>
      <c r="XC19" s="61"/>
      <c r="XD19" s="61"/>
      <c r="XE19" s="61"/>
      <c r="XF19" s="61"/>
      <c r="XG19" s="61"/>
      <c r="XH19" s="61"/>
      <c r="XI19" s="61"/>
      <c r="XJ19" s="61"/>
      <c r="XK19" s="61"/>
      <c r="XL19" s="61"/>
      <c r="XM19" s="61"/>
      <c r="XN19" s="61"/>
      <c r="XO19" s="61"/>
      <c r="XP19" s="61"/>
      <c r="XQ19" s="61"/>
      <c r="XR19" s="61"/>
      <c r="XS19" s="61"/>
      <c r="XT19" s="61"/>
      <c r="XU19" s="61"/>
      <c r="XV19" s="61"/>
      <c r="XW19" s="61"/>
      <c r="XX19" s="61"/>
      <c r="XY19" s="61"/>
      <c r="XZ19" s="61"/>
      <c r="YA19" s="61"/>
      <c r="YB19" s="61"/>
      <c r="YC19" s="61"/>
      <c r="YD19" s="61"/>
      <c r="YE19" s="61"/>
      <c r="YF19" s="61"/>
      <c r="YG19" s="61"/>
      <c r="YH19" s="61"/>
      <c r="YI19" s="61"/>
      <c r="YJ19" s="61"/>
      <c r="YK19" s="61"/>
      <c r="YL19" s="61"/>
      <c r="YM19" s="61"/>
      <c r="YN19" s="61"/>
      <c r="YO19" s="61"/>
      <c r="YP19" s="61"/>
      <c r="YQ19" s="61"/>
      <c r="YR19" s="61"/>
      <c r="YS19" s="61"/>
      <c r="YT19" s="61"/>
      <c r="YU19" s="61"/>
      <c r="YV19" s="61"/>
      <c r="YW19" s="61"/>
      <c r="YX19" s="61"/>
      <c r="YY19" s="61"/>
      <c r="YZ19" s="61"/>
      <c r="ZA19" s="61"/>
      <c r="ZB19" s="61"/>
      <c r="ZC19" s="61"/>
      <c r="ZD19" s="61"/>
      <c r="ZE19" s="61"/>
      <c r="ZF19" s="61"/>
      <c r="ZG19" s="61"/>
      <c r="ZH19" s="61"/>
      <c r="ZI19" s="61"/>
      <c r="ZJ19" s="61"/>
      <c r="ZK19" s="61"/>
      <c r="ZL19" s="61"/>
      <c r="ZM19" s="61"/>
      <c r="ZN19" s="61"/>
      <c r="ZO19" s="61"/>
      <c r="ZP19" s="61"/>
      <c r="ZQ19" s="61"/>
      <c r="ZR19" s="61"/>
      <c r="ZS19" s="61"/>
      <c r="ZT19" s="61"/>
      <c r="ZU19" s="61"/>
      <c r="ZV19" s="61"/>
      <c r="ZW19" s="61"/>
      <c r="ZX19" s="61"/>
      <c r="ZY19" s="61"/>
      <c r="ZZ19" s="61"/>
      <c r="AAA19" s="61"/>
      <c r="AAB19" s="61"/>
      <c r="AAC19" s="61"/>
      <c r="AAD19" s="61"/>
      <c r="AAE19" s="61"/>
      <c r="AAF19" s="61"/>
      <c r="AAG19" s="61"/>
      <c r="AAH19" s="61"/>
      <c r="AAI19" s="61"/>
      <c r="AAJ19" s="61"/>
      <c r="AAK19" s="61"/>
      <c r="AAL19" s="61"/>
      <c r="AAM19" s="61"/>
      <c r="AAN19" s="61"/>
      <c r="AAO19" s="61"/>
      <c r="AAP19" s="61"/>
      <c r="AAQ19" s="61"/>
      <c r="AAR19" s="61"/>
      <c r="AAS19" s="61"/>
      <c r="AAT19" s="61"/>
      <c r="AAU19" s="61"/>
      <c r="AAV19" s="61"/>
      <c r="AAW19" s="61"/>
      <c r="AAX19" s="61"/>
      <c r="AAY19" s="61"/>
      <c r="AAZ19" s="61"/>
      <c r="ABA19" s="61"/>
      <c r="ABB19" s="61"/>
      <c r="ABC19" s="61"/>
      <c r="ABD19" s="61"/>
      <c r="ABE19" s="61"/>
      <c r="ABF19" s="61"/>
      <c r="ABG19" s="61"/>
      <c r="ABH19" s="61"/>
      <c r="ABI19" s="61"/>
      <c r="ABJ19" s="61"/>
      <c r="ABK19" s="61"/>
      <c r="ABL19" s="61"/>
      <c r="ABM19" s="61"/>
      <c r="ABN19" s="61"/>
      <c r="ABO19" s="61"/>
      <c r="ABP19" s="61"/>
      <c r="ABQ19" s="61"/>
      <c r="ABR19" s="61"/>
      <c r="ABS19" s="61"/>
      <c r="ABT19" s="61"/>
      <c r="ABU19" s="61"/>
      <c r="ABV19" s="61"/>
      <c r="ABW19" s="61"/>
      <c r="ABX19" s="61"/>
      <c r="ABY19" s="61"/>
      <c r="ABZ19" s="61"/>
      <c r="ACA19" s="61"/>
      <c r="ACB19" s="61"/>
      <c r="ACC19" s="61"/>
      <c r="ACD19" s="61"/>
      <c r="ACE19" s="61"/>
      <c r="ACF19" s="61"/>
      <c r="ACG19" s="61"/>
      <c r="ACH19" s="61"/>
      <c r="ACI19" s="61"/>
      <c r="ACJ19" s="61"/>
      <c r="ACK19" s="61"/>
      <c r="ACL19" s="61"/>
      <c r="ACM19" s="61"/>
      <c r="ACN19" s="61"/>
      <c r="ACO19" s="61"/>
      <c r="ACP19" s="61"/>
      <c r="ACQ19" s="61"/>
      <c r="ACR19" s="61"/>
      <c r="ACS19" s="61"/>
      <c r="ACT19" s="61"/>
      <c r="ACU19" s="61"/>
      <c r="ACV19" s="61"/>
      <c r="ACW19" s="61"/>
      <c r="ACX19" s="61"/>
      <c r="ACY19" s="61"/>
      <c r="ACZ19" s="61"/>
      <c r="ADA19" s="61"/>
      <c r="ADB19" s="61"/>
      <c r="ADC19" s="61"/>
      <c r="ADD19" s="61"/>
      <c r="ADE19" s="61"/>
      <c r="ADF19" s="61"/>
      <c r="ADG19" s="61"/>
      <c r="ADH19" s="61"/>
      <c r="ADI19" s="61"/>
      <c r="ADJ19" s="61"/>
      <c r="ADK19" s="61"/>
      <c r="ADL19" s="61"/>
    </row>
    <row r="20" spans="1:792" ht="15.75">
      <c r="A20" s="103" t="s">
        <v>162</v>
      </c>
      <c r="B20" s="153">
        <v>3.3750000000000002E-2</v>
      </c>
      <c r="C20" s="154">
        <v>0</v>
      </c>
      <c r="D20" s="155">
        <f>IF(D19&lt; 0,$B$20*D19, IF(D19&gt;0,0))</f>
        <v>-99188.262576562498</v>
      </c>
      <c r="E20" s="155">
        <f>IF(E19&lt; 0,$B$20*E19, IF(E19&gt;0,0))</f>
        <v>-124444.15155258398</v>
      </c>
      <c r="F20" s="155">
        <f t="shared" ref="F20:G20" si="9">IF(F19&lt; 0,$B$20*F19, IF(F19&gt;0,0))</f>
        <v>-115269.61536717119</v>
      </c>
      <c r="G20" s="156">
        <f t="shared" si="9"/>
        <v>-105785.43858550073</v>
      </c>
      <c r="H20" s="155">
        <f t="shared" ref="H20" si="10">IF(H19&lt; 0,$B$20*H19, IF(H19&gt;0,0))</f>
        <v>-74072.885723386382</v>
      </c>
      <c r="I20" s="155">
        <f t="shared" ref="I20" si="11">IF(I19&lt; 0,$B$20*I19, IF(I19&gt;0,0))</f>
        <v>-41290.034202175659</v>
      </c>
      <c r="J20" s="155">
        <f t="shared" ref="J20" si="12">IF(J19&lt; 0,$B$20*J19, IF(J19&gt;0,0))</f>
        <v>-7400.7614421240851</v>
      </c>
      <c r="K20" s="156">
        <f t="shared" ref="K20" si="13">IF(K19&lt; 0,$B$20*K19, IF(K19&gt;0,0))</f>
        <v>0</v>
      </c>
      <c r="L20" s="157">
        <f t="shared" ref="L20" si="14">IF(L19&lt; 0,$B$20*L19, IF(L19&gt;0,0))</f>
        <v>0</v>
      </c>
      <c r="M20" s="104">
        <f>SUM(D20:L20)</f>
        <v>-567451.14944950445</v>
      </c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  <c r="LF20" s="61"/>
      <c r="LG20" s="61"/>
      <c r="LH20" s="61"/>
      <c r="LI20" s="61"/>
      <c r="LJ20" s="61"/>
      <c r="LK20" s="61"/>
      <c r="LL20" s="61"/>
      <c r="LM20" s="61"/>
      <c r="LN20" s="61"/>
      <c r="LO20" s="61"/>
      <c r="LP20" s="61"/>
      <c r="LQ20" s="61"/>
      <c r="LR20" s="61"/>
      <c r="LS20" s="61"/>
      <c r="LT20" s="61"/>
      <c r="LU20" s="61"/>
      <c r="LV20" s="61"/>
      <c r="LW20" s="61"/>
      <c r="LX20" s="61"/>
      <c r="LY20" s="61"/>
      <c r="LZ20" s="61"/>
      <c r="MA20" s="61"/>
      <c r="MB20" s="61"/>
      <c r="MC20" s="61"/>
      <c r="MD20" s="61"/>
      <c r="ME20" s="61"/>
      <c r="MF20" s="61"/>
      <c r="MG20" s="61"/>
      <c r="MH20" s="61"/>
      <c r="MI20" s="61"/>
      <c r="MJ20" s="61"/>
      <c r="MK20" s="61"/>
      <c r="ML20" s="61"/>
      <c r="MM20" s="61"/>
      <c r="MN20" s="61"/>
      <c r="MO20" s="61"/>
      <c r="MP20" s="61"/>
      <c r="MQ20" s="61"/>
      <c r="MR20" s="61"/>
      <c r="MS20" s="61"/>
      <c r="MT20" s="61"/>
      <c r="MU20" s="61"/>
      <c r="MV20" s="61"/>
      <c r="MW20" s="61"/>
      <c r="MX20" s="61"/>
      <c r="MY20" s="61"/>
      <c r="MZ20" s="61"/>
      <c r="NA20" s="61"/>
      <c r="NB20" s="61"/>
      <c r="NC20" s="61"/>
      <c r="ND20" s="61"/>
      <c r="NE20" s="61"/>
      <c r="NF20" s="61"/>
      <c r="NG20" s="61"/>
      <c r="NH20" s="61"/>
      <c r="NI20" s="61"/>
      <c r="NJ20" s="61"/>
      <c r="NK20" s="61"/>
      <c r="NL20" s="61"/>
      <c r="NM20" s="61"/>
      <c r="NN20" s="61"/>
      <c r="NO20" s="61"/>
      <c r="NP20" s="61"/>
      <c r="NQ20" s="61"/>
      <c r="NR20" s="61"/>
      <c r="NS20" s="61"/>
      <c r="NT20" s="61"/>
      <c r="NU20" s="61"/>
      <c r="NV20" s="61"/>
      <c r="NW20" s="61"/>
      <c r="NX20" s="61"/>
      <c r="NY20" s="61"/>
      <c r="NZ20" s="61"/>
      <c r="OA20" s="61"/>
      <c r="OB20" s="61"/>
      <c r="OC20" s="61"/>
      <c r="OD20" s="61"/>
      <c r="OE20" s="61"/>
      <c r="OF20" s="61"/>
      <c r="OG20" s="61"/>
      <c r="OH20" s="61"/>
      <c r="OI20" s="61"/>
      <c r="OJ20" s="61"/>
      <c r="OK20" s="61"/>
      <c r="OL20" s="61"/>
      <c r="OM20" s="61"/>
      <c r="ON20" s="61"/>
      <c r="OO20" s="61"/>
      <c r="OP20" s="61"/>
      <c r="OQ20" s="61"/>
      <c r="OR20" s="61"/>
      <c r="OS20" s="61"/>
      <c r="OT20" s="61"/>
      <c r="OU20" s="61"/>
      <c r="OV20" s="61"/>
      <c r="OW20" s="61"/>
      <c r="OX20" s="61"/>
      <c r="OY20" s="61"/>
      <c r="OZ20" s="61"/>
      <c r="PA20" s="61"/>
      <c r="PB20" s="61"/>
      <c r="PC20" s="61"/>
      <c r="PD20" s="61"/>
      <c r="PE20" s="61"/>
      <c r="PF20" s="61"/>
      <c r="PG20" s="61"/>
      <c r="PH20" s="61"/>
      <c r="PI20" s="61"/>
      <c r="PJ20" s="61"/>
      <c r="PK20" s="61"/>
      <c r="PL20" s="61"/>
      <c r="PM20" s="61"/>
      <c r="PN20" s="61"/>
      <c r="PO20" s="61"/>
      <c r="PP20" s="61"/>
      <c r="PQ20" s="61"/>
      <c r="PR20" s="61"/>
      <c r="PS20" s="61"/>
      <c r="PT20" s="61"/>
      <c r="PU20" s="61"/>
      <c r="PV20" s="61"/>
      <c r="PW20" s="61"/>
      <c r="PX20" s="61"/>
      <c r="PY20" s="61"/>
      <c r="PZ20" s="61"/>
      <c r="QA20" s="61"/>
      <c r="QB20" s="61"/>
      <c r="QC20" s="61"/>
      <c r="QD20" s="61"/>
      <c r="QE20" s="61"/>
      <c r="QF20" s="61"/>
      <c r="QG20" s="61"/>
      <c r="QH20" s="61"/>
      <c r="QI20" s="61"/>
      <c r="QJ20" s="61"/>
      <c r="QK20" s="61"/>
      <c r="QL20" s="61"/>
      <c r="QM20" s="61"/>
      <c r="QN20" s="61"/>
      <c r="QO20" s="61"/>
      <c r="QP20" s="61"/>
      <c r="QQ20" s="61"/>
      <c r="QR20" s="61"/>
      <c r="QS20" s="61"/>
      <c r="QT20" s="61"/>
      <c r="QU20" s="61"/>
      <c r="QV20" s="61"/>
      <c r="QW20" s="61"/>
      <c r="QX20" s="61"/>
      <c r="QY20" s="61"/>
      <c r="QZ20" s="61"/>
      <c r="RA20" s="61"/>
      <c r="RB20" s="61"/>
      <c r="RC20" s="61"/>
      <c r="RD20" s="61"/>
      <c r="RE20" s="61"/>
      <c r="RF20" s="61"/>
      <c r="RG20" s="61"/>
      <c r="RH20" s="61"/>
      <c r="RI20" s="61"/>
      <c r="RJ20" s="61"/>
      <c r="RK20" s="61"/>
      <c r="RL20" s="61"/>
      <c r="RM20" s="61"/>
      <c r="RN20" s="61"/>
      <c r="RO20" s="61"/>
      <c r="RP20" s="61"/>
      <c r="RQ20" s="61"/>
      <c r="RR20" s="61"/>
      <c r="RS20" s="61"/>
      <c r="RT20" s="61"/>
      <c r="RU20" s="61"/>
      <c r="RV20" s="61"/>
      <c r="RW20" s="61"/>
      <c r="RX20" s="61"/>
      <c r="RY20" s="61"/>
      <c r="RZ20" s="61"/>
      <c r="SA20" s="61"/>
      <c r="SB20" s="61"/>
      <c r="SC20" s="61"/>
      <c r="SD20" s="61"/>
      <c r="SE20" s="61"/>
      <c r="SF20" s="61"/>
      <c r="SG20" s="61"/>
      <c r="SH20" s="61"/>
      <c r="SI20" s="61"/>
      <c r="SJ20" s="61"/>
      <c r="SK20" s="61"/>
      <c r="SL20" s="61"/>
      <c r="SM20" s="61"/>
      <c r="SN20" s="61"/>
      <c r="SO20" s="61"/>
      <c r="SP20" s="61"/>
      <c r="SQ20" s="61"/>
      <c r="SR20" s="61"/>
      <c r="SS20" s="61"/>
      <c r="ST20" s="61"/>
      <c r="SU20" s="61"/>
      <c r="SV20" s="61"/>
      <c r="SW20" s="61"/>
      <c r="SX20" s="61"/>
      <c r="SY20" s="61"/>
      <c r="SZ20" s="61"/>
      <c r="TA20" s="61"/>
      <c r="TB20" s="61"/>
      <c r="TC20" s="61"/>
      <c r="TD20" s="61"/>
      <c r="TE20" s="61"/>
      <c r="TF20" s="61"/>
      <c r="TG20" s="61"/>
      <c r="TH20" s="61"/>
      <c r="TI20" s="61"/>
      <c r="TJ20" s="61"/>
      <c r="TK20" s="61"/>
      <c r="TL20" s="61"/>
      <c r="TM20" s="61"/>
      <c r="TN20" s="61"/>
      <c r="TO20" s="61"/>
      <c r="TP20" s="61"/>
      <c r="TQ20" s="61"/>
      <c r="TR20" s="61"/>
      <c r="TS20" s="61"/>
      <c r="TT20" s="61"/>
      <c r="TU20" s="61"/>
      <c r="TV20" s="61"/>
      <c r="TW20" s="61"/>
      <c r="TX20" s="61"/>
      <c r="TY20" s="61"/>
      <c r="TZ20" s="61"/>
      <c r="UA20" s="61"/>
      <c r="UB20" s="61"/>
      <c r="UC20" s="61"/>
      <c r="UD20" s="61"/>
      <c r="UE20" s="61"/>
      <c r="UF20" s="61"/>
      <c r="UG20" s="61"/>
      <c r="UH20" s="61"/>
      <c r="UI20" s="61"/>
      <c r="UJ20" s="61"/>
      <c r="UK20" s="61"/>
      <c r="UL20" s="61"/>
      <c r="UM20" s="61"/>
      <c r="UN20" s="61"/>
      <c r="UO20" s="61"/>
      <c r="UP20" s="61"/>
      <c r="UQ20" s="61"/>
      <c r="UR20" s="61"/>
      <c r="US20" s="61"/>
      <c r="UT20" s="61"/>
      <c r="UU20" s="61"/>
      <c r="UV20" s="61"/>
      <c r="UW20" s="61"/>
      <c r="UX20" s="61"/>
      <c r="UY20" s="61"/>
      <c r="UZ20" s="61"/>
      <c r="VA20" s="61"/>
      <c r="VB20" s="61"/>
      <c r="VC20" s="61"/>
      <c r="VD20" s="61"/>
      <c r="VE20" s="61"/>
      <c r="VF20" s="61"/>
      <c r="VG20" s="61"/>
      <c r="VH20" s="61"/>
      <c r="VI20" s="61"/>
      <c r="VJ20" s="61"/>
      <c r="VK20" s="61"/>
      <c r="VL20" s="61"/>
      <c r="VM20" s="61"/>
      <c r="VN20" s="61"/>
      <c r="VO20" s="61"/>
      <c r="VP20" s="61"/>
      <c r="VQ20" s="61"/>
      <c r="VR20" s="61"/>
      <c r="VS20" s="61"/>
      <c r="VT20" s="61"/>
      <c r="VU20" s="61"/>
      <c r="VV20" s="61"/>
      <c r="VW20" s="61"/>
      <c r="VX20" s="61"/>
      <c r="VY20" s="61"/>
      <c r="VZ20" s="61"/>
      <c r="WA20" s="61"/>
      <c r="WB20" s="61"/>
      <c r="WC20" s="61"/>
      <c r="WD20" s="61"/>
      <c r="WE20" s="61"/>
      <c r="WF20" s="61"/>
      <c r="WG20" s="61"/>
      <c r="WH20" s="61"/>
      <c r="WI20" s="61"/>
      <c r="WJ20" s="61"/>
      <c r="WK20" s="61"/>
      <c r="WL20" s="61"/>
      <c r="WM20" s="61"/>
      <c r="WN20" s="61"/>
      <c r="WO20" s="61"/>
      <c r="WP20" s="61"/>
      <c r="WQ20" s="61"/>
      <c r="WR20" s="61"/>
      <c r="WS20" s="61"/>
      <c r="WT20" s="61"/>
      <c r="WU20" s="61"/>
      <c r="WV20" s="61"/>
      <c r="WW20" s="61"/>
      <c r="WX20" s="61"/>
      <c r="WY20" s="61"/>
      <c r="WZ20" s="61"/>
      <c r="XA20" s="61"/>
      <c r="XB20" s="61"/>
      <c r="XC20" s="61"/>
      <c r="XD20" s="61"/>
      <c r="XE20" s="61"/>
      <c r="XF20" s="61"/>
      <c r="XG20" s="61"/>
      <c r="XH20" s="61"/>
      <c r="XI20" s="61"/>
      <c r="XJ20" s="61"/>
      <c r="XK20" s="61"/>
      <c r="XL20" s="61"/>
      <c r="XM20" s="61"/>
      <c r="XN20" s="61"/>
      <c r="XO20" s="61"/>
      <c r="XP20" s="61"/>
      <c r="XQ20" s="61"/>
      <c r="XR20" s="61"/>
      <c r="XS20" s="61"/>
      <c r="XT20" s="61"/>
      <c r="XU20" s="61"/>
      <c r="XV20" s="61"/>
      <c r="XW20" s="61"/>
      <c r="XX20" s="61"/>
      <c r="XY20" s="61"/>
      <c r="XZ20" s="61"/>
      <c r="YA20" s="61"/>
      <c r="YB20" s="61"/>
      <c r="YC20" s="61"/>
      <c r="YD20" s="61"/>
      <c r="YE20" s="61"/>
      <c r="YF20" s="61"/>
      <c r="YG20" s="61"/>
      <c r="YH20" s="61"/>
      <c r="YI20" s="61"/>
      <c r="YJ20" s="61"/>
      <c r="YK20" s="61"/>
      <c r="YL20" s="61"/>
      <c r="YM20" s="61"/>
      <c r="YN20" s="61"/>
      <c r="YO20" s="61"/>
      <c r="YP20" s="61"/>
      <c r="YQ20" s="61"/>
      <c r="YR20" s="61"/>
      <c r="YS20" s="61"/>
      <c r="YT20" s="61"/>
      <c r="YU20" s="61"/>
      <c r="YV20" s="61"/>
      <c r="YW20" s="61"/>
      <c r="YX20" s="61"/>
      <c r="YY20" s="61"/>
      <c r="YZ20" s="61"/>
      <c r="ZA20" s="61"/>
      <c r="ZB20" s="61"/>
      <c r="ZC20" s="61"/>
      <c r="ZD20" s="61"/>
      <c r="ZE20" s="61"/>
      <c r="ZF20" s="61"/>
      <c r="ZG20" s="61"/>
      <c r="ZH20" s="61"/>
      <c r="ZI20" s="61"/>
      <c r="ZJ20" s="61"/>
      <c r="ZK20" s="61"/>
      <c r="ZL20" s="61"/>
      <c r="ZM20" s="61"/>
      <c r="ZN20" s="61"/>
      <c r="ZO20" s="61"/>
      <c r="ZP20" s="61"/>
      <c r="ZQ20" s="61"/>
      <c r="ZR20" s="61"/>
      <c r="ZS20" s="61"/>
      <c r="ZT20" s="61"/>
      <c r="ZU20" s="61"/>
      <c r="ZV20" s="61"/>
      <c r="ZW20" s="61"/>
      <c r="ZX20" s="61"/>
      <c r="ZY20" s="61"/>
      <c r="ZZ20" s="61"/>
      <c r="AAA20" s="61"/>
      <c r="AAB20" s="61"/>
      <c r="AAC20" s="61"/>
      <c r="AAD20" s="61"/>
      <c r="AAE20" s="61"/>
      <c r="AAF20" s="61"/>
      <c r="AAG20" s="61"/>
      <c r="AAH20" s="61"/>
      <c r="AAI20" s="61"/>
      <c r="AAJ20" s="61"/>
      <c r="AAK20" s="61"/>
      <c r="AAL20" s="61"/>
      <c r="AAM20" s="61"/>
      <c r="AAN20" s="61"/>
      <c r="AAO20" s="61"/>
      <c r="AAP20" s="61"/>
      <c r="AAQ20" s="61"/>
      <c r="AAR20" s="61"/>
      <c r="AAS20" s="61"/>
      <c r="AAT20" s="61"/>
      <c r="AAU20" s="61"/>
      <c r="AAV20" s="61"/>
      <c r="AAW20" s="61"/>
      <c r="AAX20" s="61"/>
      <c r="AAY20" s="61"/>
      <c r="AAZ20" s="61"/>
      <c r="ABA20" s="61"/>
      <c r="ABB20" s="61"/>
      <c r="ABC20" s="61"/>
      <c r="ABD20" s="61"/>
      <c r="ABE20" s="61"/>
      <c r="ABF20" s="61"/>
      <c r="ABG20" s="61"/>
      <c r="ABH20" s="61"/>
      <c r="ABI20" s="61"/>
      <c r="ABJ20" s="61"/>
      <c r="ABK20" s="61"/>
      <c r="ABL20" s="61"/>
      <c r="ABM20" s="61"/>
      <c r="ABN20" s="61"/>
      <c r="ABO20" s="61"/>
      <c r="ABP20" s="61"/>
      <c r="ABQ20" s="61"/>
      <c r="ABR20" s="61"/>
      <c r="ABS20" s="61"/>
      <c r="ABT20" s="61"/>
      <c r="ABU20" s="61"/>
      <c r="ABV20" s="61"/>
      <c r="ABW20" s="61"/>
      <c r="ABX20" s="61"/>
      <c r="ABY20" s="61"/>
      <c r="ABZ20" s="61"/>
      <c r="ACA20" s="61"/>
      <c r="ACB20" s="61"/>
      <c r="ACC20" s="61"/>
      <c r="ACD20" s="61"/>
      <c r="ACE20" s="61"/>
      <c r="ACF20" s="61"/>
      <c r="ACG20" s="61"/>
      <c r="ACH20" s="61"/>
      <c r="ACI20" s="61"/>
      <c r="ACJ20" s="61"/>
      <c r="ACK20" s="61"/>
      <c r="ACL20" s="61"/>
      <c r="ACM20" s="61"/>
      <c r="ACN20" s="61"/>
      <c r="ACO20" s="61"/>
      <c r="ACP20" s="61"/>
      <c r="ACQ20" s="61"/>
      <c r="ACR20" s="61"/>
      <c r="ACS20" s="61"/>
      <c r="ACT20" s="61"/>
      <c r="ACU20" s="61"/>
      <c r="ACV20" s="61"/>
      <c r="ACW20" s="61"/>
      <c r="ACX20" s="61"/>
      <c r="ACY20" s="61"/>
      <c r="ACZ20" s="61"/>
      <c r="ADA20" s="61"/>
      <c r="ADB20" s="61"/>
      <c r="ADC20" s="61"/>
      <c r="ADD20" s="61"/>
      <c r="ADE20" s="61"/>
      <c r="ADF20" s="61"/>
      <c r="ADG20" s="61"/>
      <c r="ADH20" s="61"/>
      <c r="ADI20" s="61"/>
      <c r="ADJ20" s="61"/>
      <c r="ADK20" s="61"/>
      <c r="ADL20" s="61"/>
    </row>
    <row r="21" spans="1:792">
      <c r="A21" s="103" t="s">
        <v>50</v>
      </c>
      <c r="B21" s="103"/>
      <c r="C21" s="141">
        <f>C19+C20</f>
        <v>-2289777.11</v>
      </c>
      <c r="D21" s="142">
        <f>D19+D20</f>
        <v>-3038099.746326562</v>
      </c>
      <c r="E21" s="142">
        <f>E19+E20</f>
        <v>-3811678.2716291463</v>
      </c>
      <c r="F21" s="142">
        <f>F19+F20</f>
        <v>-3530665.6262463178</v>
      </c>
      <c r="G21" s="141">
        <f>G19+G20</f>
        <v>-3240168.8040818186</v>
      </c>
      <c r="H21" s="142">
        <f t="shared" ref="H21:I21" si="15">H19+H20</f>
        <v>-2268825.0553052048</v>
      </c>
      <c r="I21" s="142">
        <f t="shared" si="15"/>
        <v>-1264698.4550073803</v>
      </c>
      <c r="J21" s="142">
        <f t="shared" ref="J21" si="16">J19+J20</f>
        <v>-226682.58194950438</v>
      </c>
      <c r="K21" s="141">
        <f t="shared" ref="K21" si="17">K19+K20</f>
        <v>818734.0525504956</v>
      </c>
      <c r="L21" s="151">
        <f t="shared" ref="L21" si="18">L19+L20</f>
        <v>1445984.0332504956</v>
      </c>
      <c r="M21" s="94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61"/>
      <c r="JR21" s="61"/>
      <c r="JS21" s="61"/>
      <c r="JT21" s="61"/>
      <c r="JU21" s="61"/>
      <c r="JV21" s="61"/>
      <c r="JW21" s="61"/>
      <c r="JX21" s="61"/>
      <c r="JY21" s="61"/>
      <c r="JZ21" s="61"/>
      <c r="KA21" s="61"/>
      <c r="KB21" s="61"/>
      <c r="KC21" s="61"/>
      <c r="KD21" s="61"/>
      <c r="KE21" s="61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61"/>
      <c r="KT21" s="61"/>
      <c r="KU21" s="61"/>
      <c r="KV21" s="61"/>
      <c r="KW21" s="61"/>
      <c r="KX21" s="61"/>
      <c r="KY21" s="61"/>
      <c r="KZ21" s="61"/>
      <c r="LA21" s="61"/>
      <c r="LB21" s="61"/>
      <c r="LC21" s="61"/>
      <c r="LD21" s="61"/>
      <c r="LE21" s="61"/>
      <c r="LF21" s="61"/>
      <c r="LG21" s="61"/>
      <c r="LH21" s="61"/>
      <c r="LI21" s="61"/>
      <c r="LJ21" s="61"/>
      <c r="LK21" s="61"/>
      <c r="LL21" s="61"/>
      <c r="LM21" s="61"/>
      <c r="LN21" s="61"/>
      <c r="LO21" s="61"/>
      <c r="LP21" s="61"/>
      <c r="LQ21" s="61"/>
      <c r="LR21" s="61"/>
      <c r="LS21" s="61"/>
      <c r="LT21" s="61"/>
      <c r="LU21" s="61"/>
      <c r="LV21" s="61"/>
      <c r="LW21" s="61"/>
      <c r="LX21" s="61"/>
      <c r="LY21" s="61"/>
      <c r="LZ21" s="61"/>
      <c r="MA21" s="61"/>
      <c r="MB21" s="61"/>
      <c r="MC21" s="61"/>
      <c r="MD21" s="61"/>
      <c r="ME21" s="61"/>
      <c r="MF21" s="61"/>
      <c r="MG21" s="61"/>
      <c r="MH21" s="61"/>
      <c r="MI21" s="61"/>
      <c r="MJ21" s="61"/>
      <c r="MK21" s="61"/>
      <c r="ML21" s="61"/>
      <c r="MM21" s="61"/>
      <c r="MN21" s="61"/>
      <c r="MO21" s="61"/>
      <c r="MP21" s="61"/>
      <c r="MQ21" s="61"/>
      <c r="MR21" s="61"/>
      <c r="MS21" s="61"/>
      <c r="MT21" s="61"/>
      <c r="MU21" s="61"/>
      <c r="MV21" s="61"/>
      <c r="MW21" s="61"/>
      <c r="MX21" s="61"/>
      <c r="MY21" s="61"/>
      <c r="MZ21" s="61"/>
      <c r="NA21" s="61"/>
      <c r="NB21" s="61"/>
      <c r="NC21" s="61"/>
      <c r="ND21" s="61"/>
      <c r="NE21" s="61"/>
      <c r="NF21" s="61"/>
      <c r="NG21" s="61"/>
      <c r="NH21" s="61"/>
      <c r="NI21" s="61"/>
      <c r="NJ21" s="61"/>
      <c r="NK21" s="61"/>
      <c r="NL21" s="61"/>
      <c r="NM21" s="61"/>
      <c r="NN21" s="61"/>
      <c r="NO21" s="61"/>
      <c r="NP21" s="61"/>
      <c r="NQ21" s="61"/>
      <c r="NR21" s="61"/>
      <c r="NS21" s="61"/>
      <c r="NT21" s="61"/>
      <c r="NU21" s="61"/>
      <c r="NV21" s="61"/>
      <c r="NW21" s="61"/>
      <c r="NX21" s="61"/>
      <c r="NY21" s="61"/>
      <c r="NZ21" s="61"/>
      <c r="OA21" s="61"/>
      <c r="OB21" s="61"/>
      <c r="OC21" s="61"/>
      <c r="OD21" s="61"/>
      <c r="OE21" s="61"/>
      <c r="OF21" s="61"/>
      <c r="OG21" s="61"/>
      <c r="OH21" s="61"/>
      <c r="OI21" s="61"/>
      <c r="OJ21" s="61"/>
      <c r="OK21" s="61"/>
      <c r="OL21" s="61"/>
      <c r="OM21" s="61"/>
      <c r="ON21" s="61"/>
      <c r="OO21" s="61"/>
      <c r="OP21" s="61"/>
      <c r="OQ21" s="61"/>
      <c r="OR21" s="61"/>
      <c r="OS21" s="61"/>
      <c r="OT21" s="61"/>
      <c r="OU21" s="61"/>
      <c r="OV21" s="61"/>
      <c r="OW21" s="61"/>
      <c r="OX21" s="61"/>
      <c r="OY21" s="61"/>
      <c r="OZ21" s="61"/>
      <c r="PA21" s="61"/>
      <c r="PB21" s="61"/>
      <c r="PC21" s="61"/>
      <c r="PD21" s="61"/>
      <c r="PE21" s="61"/>
      <c r="PF21" s="61"/>
      <c r="PG21" s="61"/>
      <c r="PH21" s="61"/>
      <c r="PI21" s="61"/>
      <c r="PJ21" s="61"/>
      <c r="PK21" s="61"/>
      <c r="PL21" s="61"/>
      <c r="PM21" s="61"/>
      <c r="PN21" s="61"/>
      <c r="PO21" s="61"/>
      <c r="PP21" s="61"/>
      <c r="PQ21" s="61"/>
      <c r="PR21" s="61"/>
      <c r="PS21" s="61"/>
      <c r="PT21" s="61"/>
      <c r="PU21" s="61"/>
      <c r="PV21" s="61"/>
      <c r="PW21" s="61"/>
      <c r="PX21" s="61"/>
      <c r="PY21" s="61"/>
      <c r="PZ21" s="61"/>
      <c r="QA21" s="61"/>
      <c r="QB21" s="61"/>
      <c r="QC21" s="61"/>
      <c r="QD21" s="61"/>
      <c r="QE21" s="61"/>
      <c r="QF21" s="61"/>
      <c r="QG21" s="61"/>
      <c r="QH21" s="61"/>
      <c r="QI21" s="61"/>
      <c r="QJ21" s="61"/>
      <c r="QK21" s="61"/>
      <c r="QL21" s="61"/>
      <c r="QM21" s="61"/>
      <c r="QN21" s="61"/>
      <c r="QO21" s="61"/>
      <c r="QP21" s="61"/>
      <c r="QQ21" s="61"/>
      <c r="QR21" s="61"/>
      <c r="QS21" s="61"/>
      <c r="QT21" s="61"/>
      <c r="QU21" s="61"/>
      <c r="QV21" s="61"/>
      <c r="QW21" s="61"/>
      <c r="QX21" s="61"/>
      <c r="QY21" s="61"/>
      <c r="QZ21" s="61"/>
      <c r="RA21" s="61"/>
      <c r="RB21" s="61"/>
      <c r="RC21" s="61"/>
      <c r="RD21" s="61"/>
      <c r="RE21" s="61"/>
      <c r="RF21" s="61"/>
      <c r="RG21" s="61"/>
      <c r="RH21" s="61"/>
      <c r="RI21" s="61"/>
      <c r="RJ21" s="61"/>
      <c r="RK21" s="61"/>
      <c r="RL21" s="61"/>
      <c r="RM21" s="61"/>
      <c r="RN21" s="61"/>
      <c r="RO21" s="61"/>
      <c r="RP21" s="61"/>
      <c r="RQ21" s="61"/>
      <c r="RR21" s="61"/>
      <c r="RS21" s="61"/>
      <c r="RT21" s="61"/>
      <c r="RU21" s="61"/>
      <c r="RV21" s="61"/>
      <c r="RW21" s="61"/>
      <c r="RX21" s="61"/>
      <c r="RY21" s="61"/>
      <c r="RZ21" s="61"/>
      <c r="SA21" s="61"/>
      <c r="SB21" s="61"/>
      <c r="SC21" s="61"/>
      <c r="SD21" s="61"/>
      <c r="SE21" s="61"/>
      <c r="SF21" s="61"/>
      <c r="SG21" s="61"/>
      <c r="SH21" s="61"/>
      <c r="SI21" s="61"/>
      <c r="SJ21" s="61"/>
      <c r="SK21" s="61"/>
      <c r="SL21" s="61"/>
      <c r="SM21" s="61"/>
      <c r="SN21" s="61"/>
      <c r="SO21" s="61"/>
      <c r="SP21" s="61"/>
      <c r="SQ21" s="61"/>
      <c r="SR21" s="61"/>
      <c r="SS21" s="61"/>
      <c r="ST21" s="61"/>
      <c r="SU21" s="61"/>
      <c r="SV21" s="61"/>
      <c r="SW21" s="61"/>
      <c r="SX21" s="61"/>
      <c r="SY21" s="61"/>
      <c r="SZ21" s="61"/>
      <c r="TA21" s="61"/>
      <c r="TB21" s="61"/>
      <c r="TC21" s="61"/>
      <c r="TD21" s="61"/>
      <c r="TE21" s="61"/>
      <c r="TF21" s="61"/>
      <c r="TG21" s="61"/>
      <c r="TH21" s="61"/>
      <c r="TI21" s="61"/>
      <c r="TJ21" s="61"/>
      <c r="TK21" s="61"/>
      <c r="TL21" s="61"/>
      <c r="TM21" s="61"/>
      <c r="TN21" s="61"/>
      <c r="TO21" s="61"/>
      <c r="TP21" s="61"/>
      <c r="TQ21" s="61"/>
      <c r="TR21" s="61"/>
      <c r="TS21" s="61"/>
      <c r="TT21" s="61"/>
      <c r="TU21" s="61"/>
      <c r="TV21" s="61"/>
      <c r="TW21" s="61"/>
      <c r="TX21" s="61"/>
      <c r="TY21" s="61"/>
      <c r="TZ21" s="61"/>
      <c r="UA21" s="61"/>
      <c r="UB21" s="61"/>
      <c r="UC21" s="61"/>
      <c r="UD21" s="61"/>
      <c r="UE21" s="61"/>
      <c r="UF21" s="61"/>
      <c r="UG21" s="61"/>
      <c r="UH21" s="61"/>
      <c r="UI21" s="61"/>
      <c r="UJ21" s="61"/>
      <c r="UK21" s="61"/>
      <c r="UL21" s="61"/>
      <c r="UM21" s="61"/>
      <c r="UN21" s="61"/>
      <c r="UO21" s="61"/>
      <c r="UP21" s="61"/>
      <c r="UQ21" s="61"/>
      <c r="UR21" s="61"/>
      <c r="US21" s="61"/>
      <c r="UT21" s="61"/>
      <c r="UU21" s="61"/>
      <c r="UV21" s="61"/>
      <c r="UW21" s="61"/>
      <c r="UX21" s="61"/>
      <c r="UY21" s="61"/>
      <c r="UZ21" s="61"/>
      <c r="VA21" s="61"/>
      <c r="VB21" s="61"/>
      <c r="VC21" s="61"/>
      <c r="VD21" s="61"/>
      <c r="VE21" s="61"/>
      <c r="VF21" s="61"/>
      <c r="VG21" s="61"/>
      <c r="VH21" s="61"/>
      <c r="VI21" s="61"/>
      <c r="VJ21" s="61"/>
      <c r="VK21" s="61"/>
      <c r="VL21" s="61"/>
      <c r="VM21" s="61"/>
      <c r="VN21" s="61"/>
      <c r="VO21" s="61"/>
      <c r="VP21" s="61"/>
      <c r="VQ21" s="61"/>
      <c r="VR21" s="61"/>
      <c r="VS21" s="61"/>
      <c r="VT21" s="61"/>
      <c r="VU21" s="61"/>
      <c r="VV21" s="61"/>
      <c r="VW21" s="61"/>
      <c r="VX21" s="61"/>
      <c r="VY21" s="61"/>
      <c r="VZ21" s="61"/>
      <c r="WA21" s="61"/>
      <c r="WB21" s="61"/>
      <c r="WC21" s="61"/>
      <c r="WD21" s="61"/>
      <c r="WE21" s="61"/>
      <c r="WF21" s="61"/>
      <c r="WG21" s="61"/>
      <c r="WH21" s="61"/>
      <c r="WI21" s="61"/>
      <c r="WJ21" s="61"/>
      <c r="WK21" s="61"/>
      <c r="WL21" s="61"/>
      <c r="WM21" s="61"/>
      <c r="WN21" s="61"/>
      <c r="WO21" s="61"/>
      <c r="WP21" s="61"/>
      <c r="WQ21" s="61"/>
      <c r="WR21" s="61"/>
      <c r="WS21" s="61"/>
      <c r="WT21" s="61"/>
      <c r="WU21" s="61"/>
      <c r="WV21" s="61"/>
      <c r="WW21" s="61"/>
      <c r="WX21" s="61"/>
      <c r="WY21" s="61"/>
      <c r="WZ21" s="61"/>
      <c r="XA21" s="61"/>
      <c r="XB21" s="61"/>
      <c r="XC21" s="61"/>
      <c r="XD21" s="61"/>
      <c r="XE21" s="61"/>
      <c r="XF21" s="61"/>
      <c r="XG21" s="61"/>
      <c r="XH21" s="61"/>
      <c r="XI21" s="61"/>
      <c r="XJ21" s="61"/>
      <c r="XK21" s="61"/>
      <c r="XL21" s="61"/>
      <c r="XM21" s="61"/>
      <c r="XN21" s="61"/>
      <c r="XO21" s="61"/>
      <c r="XP21" s="61"/>
      <c r="XQ21" s="61"/>
      <c r="XR21" s="61"/>
      <c r="XS21" s="61"/>
      <c r="XT21" s="61"/>
      <c r="XU21" s="61"/>
      <c r="XV21" s="61"/>
      <c r="XW21" s="61"/>
      <c r="XX21" s="61"/>
      <c r="XY21" s="61"/>
      <c r="XZ21" s="61"/>
      <c r="YA21" s="61"/>
      <c r="YB21" s="61"/>
      <c r="YC21" s="61"/>
      <c r="YD21" s="61"/>
      <c r="YE21" s="61"/>
      <c r="YF21" s="61"/>
      <c r="YG21" s="61"/>
      <c r="YH21" s="61"/>
      <c r="YI21" s="61"/>
      <c r="YJ21" s="61"/>
      <c r="YK21" s="61"/>
      <c r="YL21" s="61"/>
      <c r="YM21" s="61"/>
      <c r="YN21" s="61"/>
      <c r="YO21" s="61"/>
      <c r="YP21" s="61"/>
      <c r="YQ21" s="61"/>
      <c r="YR21" s="61"/>
      <c r="YS21" s="61"/>
      <c r="YT21" s="61"/>
      <c r="YU21" s="61"/>
      <c r="YV21" s="61"/>
      <c r="YW21" s="61"/>
      <c r="YX21" s="61"/>
      <c r="YY21" s="61"/>
      <c r="YZ21" s="61"/>
      <c r="ZA21" s="61"/>
      <c r="ZB21" s="61"/>
      <c r="ZC21" s="61"/>
      <c r="ZD21" s="61"/>
      <c r="ZE21" s="61"/>
      <c r="ZF21" s="61"/>
      <c r="ZG21" s="61"/>
      <c r="ZH21" s="61"/>
      <c r="ZI21" s="61"/>
      <c r="ZJ21" s="61"/>
      <c r="ZK21" s="61"/>
      <c r="ZL21" s="61"/>
      <c r="ZM21" s="61"/>
      <c r="ZN21" s="61"/>
      <c r="ZO21" s="61"/>
      <c r="ZP21" s="61"/>
      <c r="ZQ21" s="61"/>
      <c r="ZR21" s="61"/>
      <c r="ZS21" s="61"/>
      <c r="ZT21" s="61"/>
      <c r="ZU21" s="61"/>
      <c r="ZV21" s="61"/>
      <c r="ZW21" s="61"/>
      <c r="ZX21" s="61"/>
      <c r="ZY21" s="61"/>
      <c r="ZZ21" s="61"/>
      <c r="AAA21" s="61"/>
      <c r="AAB21" s="61"/>
      <c r="AAC21" s="61"/>
      <c r="AAD21" s="61"/>
      <c r="AAE21" s="61"/>
      <c r="AAF21" s="61"/>
      <c r="AAG21" s="61"/>
      <c r="AAH21" s="61"/>
      <c r="AAI21" s="61"/>
      <c r="AAJ21" s="61"/>
      <c r="AAK21" s="61"/>
      <c r="AAL21" s="61"/>
      <c r="AAM21" s="61"/>
      <c r="AAN21" s="61"/>
      <c r="AAO21" s="61"/>
      <c r="AAP21" s="61"/>
      <c r="AAQ21" s="61"/>
      <c r="AAR21" s="61"/>
      <c r="AAS21" s="61"/>
      <c r="AAT21" s="61"/>
      <c r="AAU21" s="61"/>
      <c r="AAV21" s="61"/>
      <c r="AAW21" s="61"/>
      <c r="AAX21" s="61"/>
      <c r="AAY21" s="61"/>
      <c r="AAZ21" s="61"/>
      <c r="ABA21" s="61"/>
      <c r="ABB21" s="61"/>
      <c r="ABC21" s="61"/>
      <c r="ABD21" s="61"/>
      <c r="ABE21" s="61"/>
      <c r="ABF21" s="61"/>
      <c r="ABG21" s="61"/>
      <c r="ABH21" s="61"/>
      <c r="ABI21" s="61"/>
      <c r="ABJ21" s="61"/>
      <c r="ABK21" s="61"/>
      <c r="ABL21" s="61"/>
      <c r="ABM21" s="61"/>
      <c r="ABN21" s="61"/>
      <c r="ABO21" s="61"/>
      <c r="ABP21" s="61"/>
      <c r="ABQ21" s="61"/>
      <c r="ABR21" s="61"/>
      <c r="ABS21" s="61"/>
      <c r="ABT21" s="61"/>
      <c r="ABU21" s="61"/>
      <c r="ABV21" s="61"/>
      <c r="ABW21" s="61"/>
      <c r="ABX21" s="61"/>
      <c r="ABY21" s="61"/>
      <c r="ABZ21" s="61"/>
      <c r="ACA21" s="61"/>
      <c r="ACB21" s="61"/>
      <c r="ACC21" s="61"/>
      <c r="ACD21" s="61"/>
      <c r="ACE21" s="61"/>
      <c r="ACF21" s="61"/>
      <c r="ACG21" s="61"/>
      <c r="ACH21" s="61"/>
      <c r="ACI21" s="61"/>
      <c r="ACJ21" s="61"/>
      <c r="ACK21" s="61"/>
      <c r="ACL21" s="61"/>
      <c r="ACM21" s="61"/>
      <c r="ACN21" s="61"/>
      <c r="ACO21" s="61"/>
      <c r="ACP21" s="61"/>
      <c r="ACQ21" s="61"/>
      <c r="ACR21" s="61"/>
      <c r="ACS21" s="61"/>
      <c r="ACT21" s="61"/>
      <c r="ACU21" s="61"/>
      <c r="ACV21" s="61"/>
      <c r="ACW21" s="61"/>
      <c r="ACX21" s="61"/>
      <c r="ACY21" s="61"/>
      <c r="ACZ21" s="61"/>
      <c r="ADA21" s="61"/>
      <c r="ADB21" s="61"/>
      <c r="ADC21" s="61"/>
      <c r="ADD21" s="61"/>
      <c r="ADE21" s="61"/>
      <c r="ADF21" s="61"/>
      <c r="ADG21" s="61"/>
      <c r="ADH21" s="61"/>
      <c r="ADI21" s="61"/>
      <c r="ADJ21" s="61"/>
      <c r="ADK21" s="61"/>
      <c r="ADL21" s="61"/>
    </row>
    <row r="22" spans="1:792" s="90" customFormat="1">
      <c r="C22" s="148"/>
      <c r="D22" s="147"/>
      <c r="E22" s="147"/>
      <c r="F22" s="147"/>
      <c r="G22" s="148"/>
      <c r="H22" s="147"/>
      <c r="I22" s="147"/>
      <c r="K22" s="105"/>
      <c r="L22" s="106"/>
      <c r="M22" s="94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  <c r="JI22" s="61"/>
      <c r="JJ22" s="61"/>
      <c r="JK22" s="61"/>
      <c r="JL22" s="61"/>
      <c r="JM22" s="61"/>
      <c r="JN22" s="61"/>
      <c r="JO22" s="61"/>
      <c r="JP22" s="61"/>
      <c r="JQ22" s="61"/>
      <c r="JR22" s="61"/>
      <c r="JS22" s="61"/>
      <c r="JT22" s="61"/>
      <c r="JU22" s="61"/>
      <c r="JV22" s="61"/>
      <c r="JW22" s="61"/>
      <c r="JX22" s="61"/>
      <c r="JY22" s="61"/>
      <c r="JZ22" s="61"/>
      <c r="KA22" s="61"/>
      <c r="KB22" s="61"/>
      <c r="KC22" s="61"/>
      <c r="KD22" s="61"/>
      <c r="KE22" s="61"/>
      <c r="KF22" s="61"/>
      <c r="KG22" s="61"/>
      <c r="KH22" s="61"/>
      <c r="KI22" s="61"/>
      <c r="KJ22" s="61"/>
      <c r="KK22" s="61"/>
      <c r="KL22" s="61"/>
      <c r="KM22" s="61"/>
      <c r="KN22" s="61"/>
      <c r="KO22" s="61"/>
      <c r="KP22" s="61"/>
      <c r="KQ22" s="61"/>
      <c r="KR22" s="61"/>
      <c r="KS22" s="61"/>
      <c r="KT22" s="61"/>
      <c r="KU22" s="61"/>
      <c r="KV22" s="61"/>
      <c r="KW22" s="61"/>
      <c r="KX22" s="61"/>
      <c r="KY22" s="61"/>
      <c r="KZ22" s="61"/>
      <c r="LA22" s="61"/>
      <c r="LB22" s="61"/>
      <c r="LC22" s="61"/>
      <c r="LD22" s="61"/>
      <c r="LE22" s="61"/>
      <c r="LF22" s="61"/>
      <c r="LG22" s="61"/>
      <c r="LH22" s="61"/>
      <c r="LI22" s="61"/>
      <c r="LJ22" s="61"/>
      <c r="LK22" s="61"/>
      <c r="LL22" s="61"/>
      <c r="LM22" s="61"/>
      <c r="LN22" s="61"/>
      <c r="LO22" s="61"/>
      <c r="LP22" s="61"/>
      <c r="LQ22" s="61"/>
      <c r="LR22" s="61"/>
      <c r="LS22" s="61"/>
      <c r="LT22" s="61"/>
      <c r="LU22" s="61"/>
      <c r="LV22" s="61"/>
      <c r="LW22" s="61"/>
      <c r="LX22" s="61"/>
      <c r="LY22" s="61"/>
      <c r="LZ22" s="61"/>
      <c r="MA22" s="61"/>
      <c r="MB22" s="61"/>
      <c r="MC22" s="61"/>
      <c r="MD22" s="61"/>
      <c r="ME22" s="61"/>
      <c r="MF22" s="61"/>
      <c r="MG22" s="61"/>
      <c r="MH22" s="61"/>
      <c r="MI22" s="61"/>
      <c r="MJ22" s="61"/>
      <c r="MK22" s="61"/>
      <c r="ML22" s="61"/>
      <c r="MM22" s="61"/>
      <c r="MN22" s="61"/>
      <c r="MO22" s="61"/>
      <c r="MP22" s="61"/>
      <c r="MQ22" s="61"/>
      <c r="MR22" s="61"/>
      <c r="MS22" s="61"/>
      <c r="MT22" s="61"/>
      <c r="MU22" s="61"/>
      <c r="MV22" s="61"/>
      <c r="MW22" s="61"/>
      <c r="MX22" s="61"/>
      <c r="MY22" s="61"/>
      <c r="MZ22" s="61"/>
      <c r="NA22" s="61"/>
      <c r="NB22" s="61"/>
      <c r="NC22" s="61"/>
      <c r="ND22" s="61"/>
      <c r="NE22" s="61"/>
      <c r="NF22" s="61"/>
      <c r="NG22" s="61"/>
      <c r="NH22" s="61"/>
      <c r="NI22" s="61"/>
      <c r="NJ22" s="61"/>
      <c r="NK22" s="61"/>
      <c r="NL22" s="61"/>
      <c r="NM22" s="61"/>
      <c r="NN22" s="61"/>
      <c r="NO22" s="61"/>
      <c r="NP22" s="61"/>
      <c r="NQ22" s="61"/>
      <c r="NR22" s="61"/>
      <c r="NS22" s="61"/>
      <c r="NT22" s="61"/>
      <c r="NU22" s="61"/>
      <c r="NV22" s="61"/>
      <c r="NW22" s="61"/>
      <c r="NX22" s="61"/>
      <c r="NY22" s="61"/>
      <c r="NZ22" s="61"/>
      <c r="OA22" s="61"/>
      <c r="OB22" s="61"/>
      <c r="OC22" s="61"/>
      <c r="OD22" s="61"/>
      <c r="OE22" s="61"/>
      <c r="OF22" s="61"/>
      <c r="OG22" s="61"/>
      <c r="OH22" s="61"/>
      <c r="OI22" s="61"/>
      <c r="OJ22" s="61"/>
      <c r="OK22" s="61"/>
      <c r="OL22" s="61"/>
      <c r="OM22" s="61"/>
      <c r="ON22" s="61"/>
      <c r="OO22" s="61"/>
      <c r="OP22" s="61"/>
      <c r="OQ22" s="61"/>
      <c r="OR22" s="61"/>
      <c r="OS22" s="61"/>
      <c r="OT22" s="61"/>
      <c r="OU22" s="61"/>
      <c r="OV22" s="61"/>
      <c r="OW22" s="61"/>
      <c r="OX22" s="61"/>
      <c r="OY22" s="61"/>
      <c r="OZ22" s="61"/>
      <c r="PA22" s="61"/>
      <c r="PB22" s="61"/>
      <c r="PC22" s="61"/>
      <c r="PD22" s="61"/>
      <c r="PE22" s="61"/>
      <c r="PF22" s="61"/>
      <c r="PG22" s="61"/>
      <c r="PH22" s="61"/>
      <c r="PI22" s="61"/>
      <c r="PJ22" s="61"/>
      <c r="PK22" s="61"/>
      <c r="PL22" s="61"/>
      <c r="PM22" s="61"/>
      <c r="PN22" s="61"/>
      <c r="PO22" s="61"/>
      <c r="PP22" s="61"/>
      <c r="PQ22" s="61"/>
      <c r="PR22" s="61"/>
      <c r="PS22" s="61"/>
      <c r="PT22" s="61"/>
      <c r="PU22" s="61"/>
      <c r="PV22" s="61"/>
      <c r="PW22" s="61"/>
      <c r="PX22" s="61"/>
      <c r="PY22" s="61"/>
      <c r="PZ22" s="61"/>
      <c r="QA22" s="61"/>
      <c r="QB22" s="61"/>
      <c r="QC22" s="61"/>
      <c r="QD22" s="61"/>
      <c r="QE22" s="61"/>
      <c r="QF22" s="61"/>
      <c r="QG22" s="61"/>
      <c r="QH22" s="61"/>
      <c r="QI22" s="61"/>
      <c r="QJ22" s="61"/>
      <c r="QK22" s="61"/>
      <c r="QL22" s="61"/>
      <c r="QM22" s="61"/>
      <c r="QN22" s="61"/>
      <c r="QO22" s="61"/>
      <c r="QP22" s="61"/>
      <c r="QQ22" s="61"/>
      <c r="QR22" s="61"/>
      <c r="QS22" s="61"/>
      <c r="QT22" s="61"/>
      <c r="QU22" s="61"/>
      <c r="QV22" s="61"/>
      <c r="QW22" s="61"/>
      <c r="QX22" s="61"/>
      <c r="QY22" s="61"/>
      <c r="QZ22" s="61"/>
      <c r="RA22" s="61"/>
      <c r="RB22" s="61"/>
      <c r="RC22" s="61"/>
      <c r="RD22" s="61"/>
      <c r="RE22" s="61"/>
      <c r="RF22" s="61"/>
      <c r="RG22" s="61"/>
      <c r="RH22" s="61"/>
      <c r="RI22" s="61"/>
      <c r="RJ22" s="61"/>
      <c r="RK22" s="61"/>
      <c r="RL22" s="61"/>
      <c r="RM22" s="61"/>
      <c r="RN22" s="61"/>
      <c r="RO22" s="61"/>
      <c r="RP22" s="61"/>
      <c r="RQ22" s="61"/>
      <c r="RR22" s="61"/>
      <c r="RS22" s="61"/>
      <c r="RT22" s="61"/>
      <c r="RU22" s="61"/>
      <c r="RV22" s="61"/>
      <c r="RW22" s="61"/>
      <c r="RX22" s="61"/>
      <c r="RY22" s="61"/>
      <c r="RZ22" s="61"/>
      <c r="SA22" s="61"/>
      <c r="SB22" s="61"/>
      <c r="SC22" s="61"/>
      <c r="SD22" s="61"/>
      <c r="SE22" s="61"/>
      <c r="SF22" s="61"/>
      <c r="SG22" s="61"/>
      <c r="SH22" s="61"/>
      <c r="SI22" s="61"/>
      <c r="SJ22" s="61"/>
      <c r="SK22" s="61"/>
      <c r="SL22" s="61"/>
      <c r="SM22" s="61"/>
      <c r="SN22" s="61"/>
      <c r="SO22" s="61"/>
      <c r="SP22" s="61"/>
      <c r="SQ22" s="61"/>
      <c r="SR22" s="61"/>
      <c r="SS22" s="61"/>
      <c r="ST22" s="61"/>
      <c r="SU22" s="61"/>
      <c r="SV22" s="61"/>
      <c r="SW22" s="61"/>
      <c r="SX22" s="61"/>
      <c r="SY22" s="61"/>
      <c r="SZ22" s="61"/>
      <c r="TA22" s="61"/>
      <c r="TB22" s="61"/>
      <c r="TC22" s="61"/>
      <c r="TD22" s="61"/>
      <c r="TE22" s="61"/>
      <c r="TF22" s="61"/>
      <c r="TG22" s="61"/>
      <c r="TH22" s="61"/>
      <c r="TI22" s="61"/>
      <c r="TJ22" s="61"/>
      <c r="TK22" s="61"/>
      <c r="TL22" s="61"/>
      <c r="TM22" s="61"/>
      <c r="TN22" s="61"/>
      <c r="TO22" s="61"/>
      <c r="TP22" s="61"/>
      <c r="TQ22" s="61"/>
      <c r="TR22" s="61"/>
      <c r="TS22" s="61"/>
      <c r="TT22" s="61"/>
      <c r="TU22" s="61"/>
      <c r="TV22" s="61"/>
      <c r="TW22" s="61"/>
      <c r="TX22" s="61"/>
      <c r="TY22" s="61"/>
      <c r="TZ22" s="61"/>
      <c r="UA22" s="61"/>
      <c r="UB22" s="61"/>
      <c r="UC22" s="61"/>
      <c r="UD22" s="61"/>
      <c r="UE22" s="61"/>
      <c r="UF22" s="61"/>
      <c r="UG22" s="61"/>
      <c r="UH22" s="61"/>
      <c r="UI22" s="61"/>
      <c r="UJ22" s="61"/>
      <c r="UK22" s="61"/>
      <c r="UL22" s="61"/>
      <c r="UM22" s="61"/>
      <c r="UN22" s="61"/>
      <c r="UO22" s="61"/>
      <c r="UP22" s="61"/>
      <c r="UQ22" s="61"/>
      <c r="UR22" s="61"/>
      <c r="US22" s="61"/>
      <c r="UT22" s="61"/>
      <c r="UU22" s="61"/>
      <c r="UV22" s="61"/>
      <c r="UW22" s="61"/>
      <c r="UX22" s="61"/>
      <c r="UY22" s="61"/>
      <c r="UZ22" s="61"/>
      <c r="VA22" s="61"/>
      <c r="VB22" s="61"/>
      <c r="VC22" s="61"/>
      <c r="VD22" s="61"/>
      <c r="VE22" s="61"/>
      <c r="VF22" s="61"/>
      <c r="VG22" s="61"/>
      <c r="VH22" s="61"/>
      <c r="VI22" s="61"/>
      <c r="VJ22" s="61"/>
      <c r="VK22" s="61"/>
      <c r="VL22" s="61"/>
      <c r="VM22" s="61"/>
      <c r="VN22" s="61"/>
      <c r="VO22" s="61"/>
      <c r="VP22" s="61"/>
      <c r="VQ22" s="61"/>
      <c r="VR22" s="61"/>
      <c r="VS22" s="61"/>
      <c r="VT22" s="61"/>
      <c r="VU22" s="61"/>
      <c r="VV22" s="61"/>
      <c r="VW22" s="61"/>
      <c r="VX22" s="61"/>
      <c r="VY22" s="61"/>
      <c r="VZ22" s="61"/>
      <c r="WA22" s="61"/>
      <c r="WB22" s="61"/>
      <c r="WC22" s="61"/>
      <c r="WD22" s="61"/>
      <c r="WE22" s="61"/>
      <c r="WF22" s="61"/>
      <c r="WG22" s="61"/>
      <c r="WH22" s="61"/>
      <c r="WI22" s="61"/>
      <c r="WJ22" s="61"/>
      <c r="WK22" s="61"/>
      <c r="WL22" s="61"/>
      <c r="WM22" s="61"/>
      <c r="WN22" s="61"/>
      <c r="WO22" s="61"/>
      <c r="WP22" s="61"/>
      <c r="WQ22" s="61"/>
      <c r="WR22" s="61"/>
      <c r="WS22" s="61"/>
      <c r="WT22" s="61"/>
      <c r="WU22" s="61"/>
      <c r="WV22" s="61"/>
      <c r="WW22" s="61"/>
      <c r="WX22" s="61"/>
      <c r="WY22" s="61"/>
      <c r="WZ22" s="61"/>
      <c r="XA22" s="61"/>
      <c r="XB22" s="61"/>
      <c r="XC22" s="61"/>
      <c r="XD22" s="61"/>
      <c r="XE22" s="61"/>
      <c r="XF22" s="61"/>
      <c r="XG22" s="61"/>
      <c r="XH22" s="61"/>
      <c r="XI22" s="61"/>
      <c r="XJ22" s="61"/>
      <c r="XK22" s="61"/>
      <c r="XL22" s="61"/>
      <c r="XM22" s="61"/>
      <c r="XN22" s="61"/>
      <c r="XO22" s="61"/>
      <c r="XP22" s="61"/>
      <c r="XQ22" s="61"/>
      <c r="XR22" s="61"/>
      <c r="XS22" s="61"/>
      <c r="XT22" s="61"/>
      <c r="XU22" s="61"/>
      <c r="XV22" s="61"/>
      <c r="XW22" s="61"/>
      <c r="XX22" s="61"/>
      <c r="XY22" s="61"/>
      <c r="XZ22" s="61"/>
      <c r="YA22" s="61"/>
      <c r="YB22" s="61"/>
      <c r="YC22" s="61"/>
      <c r="YD22" s="61"/>
      <c r="YE22" s="61"/>
      <c r="YF22" s="61"/>
      <c r="YG22" s="61"/>
      <c r="YH22" s="61"/>
      <c r="YI22" s="61"/>
      <c r="YJ22" s="61"/>
      <c r="YK22" s="61"/>
      <c r="YL22" s="61"/>
      <c r="YM22" s="61"/>
      <c r="YN22" s="61"/>
      <c r="YO22" s="61"/>
      <c r="YP22" s="61"/>
      <c r="YQ22" s="61"/>
      <c r="YR22" s="61"/>
      <c r="YS22" s="61"/>
      <c r="YT22" s="61"/>
      <c r="YU22" s="61"/>
      <c r="YV22" s="61"/>
      <c r="YW22" s="61"/>
      <c r="YX22" s="61"/>
      <c r="YY22" s="61"/>
      <c r="YZ22" s="61"/>
      <c r="ZA22" s="61"/>
      <c r="ZB22" s="61"/>
      <c r="ZC22" s="61"/>
      <c r="ZD22" s="61"/>
      <c r="ZE22" s="61"/>
      <c r="ZF22" s="61"/>
      <c r="ZG22" s="61"/>
      <c r="ZH22" s="61"/>
      <c r="ZI22" s="61"/>
      <c r="ZJ22" s="61"/>
      <c r="ZK22" s="61"/>
      <c r="ZL22" s="61"/>
      <c r="ZM22" s="61"/>
      <c r="ZN22" s="61"/>
      <c r="ZO22" s="61"/>
      <c r="ZP22" s="61"/>
      <c r="ZQ22" s="61"/>
      <c r="ZR22" s="61"/>
      <c r="ZS22" s="61"/>
      <c r="ZT22" s="61"/>
      <c r="ZU22" s="61"/>
      <c r="ZV22" s="61"/>
      <c r="ZW22" s="61"/>
      <c r="ZX22" s="61"/>
      <c r="ZY22" s="61"/>
      <c r="ZZ22" s="61"/>
      <c r="AAA22" s="61"/>
      <c r="AAB22" s="61"/>
      <c r="AAC22" s="61"/>
      <c r="AAD22" s="61"/>
      <c r="AAE22" s="61"/>
      <c r="AAF22" s="61"/>
      <c r="AAG22" s="61"/>
      <c r="AAH22" s="61"/>
      <c r="AAI22" s="61"/>
      <c r="AAJ22" s="61"/>
      <c r="AAK22" s="61"/>
      <c r="AAL22" s="61"/>
      <c r="AAM22" s="61"/>
      <c r="AAN22" s="61"/>
      <c r="AAO22" s="61"/>
      <c r="AAP22" s="61"/>
      <c r="AAQ22" s="61"/>
      <c r="AAR22" s="61"/>
      <c r="AAS22" s="61"/>
      <c r="AAT22" s="61"/>
      <c r="AAU22" s="61"/>
      <c r="AAV22" s="61"/>
      <c r="AAW22" s="61"/>
      <c r="AAX22" s="61"/>
      <c r="AAY22" s="61"/>
      <c r="AAZ22" s="61"/>
      <c r="ABA22" s="61"/>
      <c r="ABB22" s="61"/>
      <c r="ABC22" s="61"/>
      <c r="ABD22" s="61"/>
      <c r="ABE22" s="61"/>
      <c r="ABF22" s="61"/>
      <c r="ABG22" s="61"/>
      <c r="ABH22" s="61"/>
      <c r="ABI22" s="61"/>
      <c r="ABJ22" s="61"/>
      <c r="ABK22" s="61"/>
      <c r="ABL22" s="61"/>
      <c r="ABM22" s="61"/>
      <c r="ABN22" s="61"/>
      <c r="ABO22" s="61"/>
      <c r="ABP22" s="61"/>
      <c r="ABQ22" s="61"/>
      <c r="ABR22" s="61"/>
      <c r="ABS22" s="61"/>
      <c r="ABT22" s="61"/>
      <c r="ABU22" s="61"/>
      <c r="ABV22" s="61"/>
      <c r="ABW22" s="61"/>
      <c r="ABX22" s="61"/>
      <c r="ABY22" s="61"/>
      <c r="ABZ22" s="61"/>
      <c r="ACA22" s="61"/>
      <c r="ACB22" s="61"/>
      <c r="ACC22" s="61"/>
      <c r="ACD22" s="61"/>
      <c r="ACE22" s="61"/>
      <c r="ACF22" s="61"/>
      <c r="ACG22" s="61"/>
      <c r="ACH22" s="61"/>
      <c r="ACI22" s="61"/>
      <c r="ACJ22" s="61"/>
      <c r="ACK22" s="61"/>
      <c r="ACL22" s="61"/>
      <c r="ACM22" s="61"/>
      <c r="ACN22" s="61"/>
      <c r="ACO22" s="61"/>
      <c r="ACP22" s="61"/>
      <c r="ACQ22" s="61"/>
      <c r="ACR22" s="61"/>
      <c r="ACS22" s="61"/>
      <c r="ACT22" s="61"/>
      <c r="ACU22" s="61"/>
      <c r="ACV22" s="61"/>
      <c r="ACW22" s="61"/>
      <c r="ACX22" s="61"/>
      <c r="ACY22" s="61"/>
      <c r="ACZ22" s="61"/>
      <c r="ADA22" s="61"/>
      <c r="ADB22" s="61"/>
      <c r="ADC22" s="61"/>
      <c r="ADD22" s="61"/>
      <c r="ADE22" s="61"/>
      <c r="ADF22" s="61"/>
      <c r="ADG22" s="61"/>
      <c r="ADH22" s="61"/>
      <c r="ADI22" s="61"/>
      <c r="ADJ22" s="61"/>
      <c r="ADK22" s="61"/>
      <c r="ADL22" s="61"/>
    </row>
    <row r="23" spans="1:792" ht="15.75">
      <c r="A23" s="65" t="s">
        <v>49</v>
      </c>
      <c r="C23" s="156">
        <f>C16+C20</f>
        <v>-2289777.11</v>
      </c>
      <c r="D23" s="155">
        <f t="shared" ref="D23:L23" si="19">D16+D20</f>
        <v>-748322.6363265625</v>
      </c>
      <c r="E23" s="155">
        <f t="shared" si="19"/>
        <v>-773578.52530258405</v>
      </c>
      <c r="F23" s="155">
        <f t="shared" si="19"/>
        <v>281012.64538282884</v>
      </c>
      <c r="G23" s="156">
        <f t="shared" si="19"/>
        <v>290496.82216449932</v>
      </c>
      <c r="H23" s="155">
        <f t="shared" si="19"/>
        <v>971343.74877661362</v>
      </c>
      <c r="I23" s="155">
        <f t="shared" si="19"/>
        <v>1004126.6002978244</v>
      </c>
      <c r="J23" s="155">
        <f t="shared" si="19"/>
        <v>1038015.873057876</v>
      </c>
      <c r="K23" s="156">
        <f t="shared" si="19"/>
        <v>1045416.6345</v>
      </c>
      <c r="L23" s="157">
        <f t="shared" si="19"/>
        <v>627249.98069999996</v>
      </c>
      <c r="M23" s="104">
        <f>SUM(C23:L23)</f>
        <v>1445984.0332504963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/>
      <c r="JR23" s="61"/>
      <c r="JS23" s="61"/>
      <c r="JT23" s="61"/>
      <c r="JU23" s="61"/>
      <c r="JV23" s="61"/>
      <c r="JW23" s="61"/>
      <c r="JX23" s="61"/>
      <c r="JY23" s="61"/>
      <c r="JZ23" s="61"/>
      <c r="KA23" s="61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  <c r="LC23" s="61"/>
      <c r="LD23" s="61"/>
      <c r="LE23" s="61"/>
      <c r="LF23" s="61"/>
      <c r="LG23" s="61"/>
      <c r="LH23" s="61"/>
      <c r="LI23" s="61"/>
      <c r="LJ23" s="61"/>
      <c r="LK23" s="61"/>
      <c r="LL23" s="61"/>
      <c r="LM23" s="61"/>
      <c r="LN23" s="61"/>
      <c r="LO23" s="61"/>
      <c r="LP23" s="61"/>
      <c r="LQ23" s="61"/>
      <c r="LR23" s="61"/>
      <c r="LS23" s="61"/>
      <c r="LT23" s="61"/>
      <c r="LU23" s="61"/>
      <c r="LV23" s="61"/>
      <c r="LW23" s="61"/>
      <c r="LX23" s="61"/>
      <c r="LY23" s="61"/>
      <c r="LZ23" s="61"/>
      <c r="MA23" s="61"/>
      <c r="MB23" s="61"/>
      <c r="MC23" s="61"/>
      <c r="MD23" s="61"/>
      <c r="ME23" s="61"/>
      <c r="MF23" s="61"/>
      <c r="MG23" s="61"/>
      <c r="MH23" s="61"/>
      <c r="MI23" s="61"/>
      <c r="MJ23" s="61"/>
      <c r="MK23" s="61"/>
      <c r="ML23" s="61"/>
      <c r="MM23" s="61"/>
      <c r="MN23" s="61"/>
      <c r="MO23" s="61"/>
      <c r="MP23" s="61"/>
      <c r="MQ23" s="61"/>
      <c r="MR23" s="61"/>
      <c r="MS23" s="61"/>
      <c r="MT23" s="61"/>
      <c r="MU23" s="61"/>
      <c r="MV23" s="61"/>
      <c r="MW23" s="61"/>
      <c r="MX23" s="61"/>
      <c r="MY23" s="61"/>
      <c r="MZ23" s="61"/>
      <c r="NA23" s="61"/>
      <c r="NB23" s="61"/>
      <c r="NC23" s="61"/>
      <c r="ND23" s="61"/>
      <c r="NE23" s="61"/>
      <c r="NF23" s="61"/>
      <c r="NG23" s="61"/>
      <c r="NH23" s="61"/>
      <c r="NI23" s="61"/>
      <c r="NJ23" s="61"/>
      <c r="NK23" s="61"/>
      <c r="NL23" s="61"/>
      <c r="NM23" s="61"/>
      <c r="NN23" s="61"/>
      <c r="NO23" s="61"/>
      <c r="NP23" s="61"/>
      <c r="NQ23" s="61"/>
      <c r="NR23" s="61"/>
      <c r="NS23" s="61"/>
      <c r="NT23" s="61"/>
      <c r="NU23" s="61"/>
      <c r="NV23" s="61"/>
      <c r="NW23" s="61"/>
      <c r="NX23" s="61"/>
      <c r="NY23" s="61"/>
      <c r="NZ23" s="61"/>
      <c r="OA23" s="61"/>
      <c r="OB23" s="61"/>
      <c r="OC23" s="61"/>
      <c r="OD23" s="61"/>
      <c r="OE23" s="61"/>
      <c r="OF23" s="61"/>
      <c r="OG23" s="61"/>
      <c r="OH23" s="61"/>
      <c r="OI23" s="61"/>
      <c r="OJ23" s="61"/>
      <c r="OK23" s="61"/>
      <c r="OL23" s="61"/>
      <c r="OM23" s="61"/>
      <c r="ON23" s="61"/>
      <c r="OO23" s="61"/>
      <c r="OP23" s="61"/>
      <c r="OQ23" s="61"/>
      <c r="OR23" s="61"/>
      <c r="OS23" s="61"/>
      <c r="OT23" s="61"/>
      <c r="OU23" s="61"/>
      <c r="OV23" s="61"/>
      <c r="OW23" s="61"/>
      <c r="OX23" s="61"/>
      <c r="OY23" s="61"/>
      <c r="OZ23" s="61"/>
      <c r="PA23" s="61"/>
      <c r="PB23" s="61"/>
      <c r="PC23" s="61"/>
      <c r="PD23" s="61"/>
      <c r="PE23" s="61"/>
      <c r="PF23" s="61"/>
      <c r="PG23" s="61"/>
      <c r="PH23" s="61"/>
      <c r="PI23" s="61"/>
      <c r="PJ23" s="61"/>
      <c r="PK23" s="61"/>
      <c r="PL23" s="61"/>
      <c r="PM23" s="61"/>
      <c r="PN23" s="61"/>
      <c r="PO23" s="61"/>
      <c r="PP23" s="61"/>
      <c r="PQ23" s="61"/>
      <c r="PR23" s="61"/>
      <c r="PS23" s="61"/>
      <c r="PT23" s="61"/>
      <c r="PU23" s="61"/>
      <c r="PV23" s="61"/>
      <c r="PW23" s="61"/>
      <c r="PX23" s="61"/>
      <c r="PY23" s="61"/>
      <c r="PZ23" s="61"/>
      <c r="QA23" s="61"/>
      <c r="QB23" s="61"/>
      <c r="QC23" s="61"/>
      <c r="QD23" s="61"/>
      <c r="QE23" s="61"/>
      <c r="QF23" s="61"/>
      <c r="QG23" s="61"/>
      <c r="QH23" s="61"/>
      <c r="QI23" s="61"/>
      <c r="QJ23" s="61"/>
      <c r="QK23" s="61"/>
      <c r="QL23" s="61"/>
      <c r="QM23" s="61"/>
      <c r="QN23" s="61"/>
      <c r="QO23" s="61"/>
      <c r="QP23" s="61"/>
      <c r="QQ23" s="61"/>
      <c r="QR23" s="61"/>
      <c r="QS23" s="61"/>
      <c r="QT23" s="61"/>
      <c r="QU23" s="61"/>
      <c r="QV23" s="61"/>
      <c r="QW23" s="61"/>
      <c r="QX23" s="61"/>
      <c r="QY23" s="61"/>
      <c r="QZ23" s="61"/>
      <c r="RA23" s="61"/>
      <c r="RB23" s="61"/>
      <c r="RC23" s="61"/>
      <c r="RD23" s="61"/>
      <c r="RE23" s="61"/>
      <c r="RF23" s="61"/>
      <c r="RG23" s="61"/>
      <c r="RH23" s="61"/>
      <c r="RI23" s="61"/>
      <c r="RJ23" s="61"/>
      <c r="RK23" s="61"/>
      <c r="RL23" s="61"/>
      <c r="RM23" s="61"/>
      <c r="RN23" s="61"/>
      <c r="RO23" s="61"/>
      <c r="RP23" s="61"/>
      <c r="RQ23" s="61"/>
      <c r="RR23" s="61"/>
      <c r="RS23" s="61"/>
      <c r="RT23" s="61"/>
      <c r="RU23" s="61"/>
      <c r="RV23" s="61"/>
      <c r="RW23" s="61"/>
      <c r="RX23" s="61"/>
      <c r="RY23" s="61"/>
      <c r="RZ23" s="61"/>
      <c r="SA23" s="61"/>
      <c r="SB23" s="61"/>
      <c r="SC23" s="61"/>
      <c r="SD23" s="61"/>
      <c r="SE23" s="61"/>
      <c r="SF23" s="61"/>
      <c r="SG23" s="61"/>
      <c r="SH23" s="61"/>
      <c r="SI23" s="61"/>
      <c r="SJ23" s="61"/>
      <c r="SK23" s="61"/>
      <c r="SL23" s="61"/>
      <c r="SM23" s="61"/>
      <c r="SN23" s="61"/>
      <c r="SO23" s="61"/>
      <c r="SP23" s="61"/>
      <c r="SQ23" s="61"/>
      <c r="SR23" s="61"/>
      <c r="SS23" s="61"/>
      <c r="ST23" s="61"/>
      <c r="SU23" s="61"/>
      <c r="SV23" s="61"/>
      <c r="SW23" s="61"/>
      <c r="SX23" s="61"/>
      <c r="SY23" s="61"/>
      <c r="SZ23" s="61"/>
      <c r="TA23" s="61"/>
      <c r="TB23" s="61"/>
      <c r="TC23" s="61"/>
      <c r="TD23" s="61"/>
      <c r="TE23" s="61"/>
      <c r="TF23" s="61"/>
      <c r="TG23" s="61"/>
      <c r="TH23" s="61"/>
      <c r="TI23" s="61"/>
      <c r="TJ23" s="61"/>
      <c r="TK23" s="61"/>
      <c r="TL23" s="61"/>
      <c r="TM23" s="61"/>
      <c r="TN23" s="61"/>
      <c r="TO23" s="61"/>
      <c r="TP23" s="61"/>
      <c r="TQ23" s="61"/>
      <c r="TR23" s="61"/>
      <c r="TS23" s="61"/>
      <c r="TT23" s="61"/>
      <c r="TU23" s="61"/>
      <c r="TV23" s="61"/>
      <c r="TW23" s="61"/>
      <c r="TX23" s="61"/>
      <c r="TY23" s="61"/>
      <c r="TZ23" s="61"/>
      <c r="UA23" s="61"/>
      <c r="UB23" s="61"/>
      <c r="UC23" s="61"/>
      <c r="UD23" s="61"/>
      <c r="UE23" s="61"/>
      <c r="UF23" s="61"/>
      <c r="UG23" s="61"/>
      <c r="UH23" s="61"/>
      <c r="UI23" s="61"/>
      <c r="UJ23" s="61"/>
      <c r="UK23" s="61"/>
      <c r="UL23" s="61"/>
      <c r="UM23" s="61"/>
      <c r="UN23" s="61"/>
      <c r="UO23" s="61"/>
      <c r="UP23" s="61"/>
      <c r="UQ23" s="61"/>
      <c r="UR23" s="61"/>
      <c r="US23" s="61"/>
      <c r="UT23" s="61"/>
      <c r="UU23" s="61"/>
      <c r="UV23" s="61"/>
      <c r="UW23" s="61"/>
      <c r="UX23" s="61"/>
      <c r="UY23" s="61"/>
      <c r="UZ23" s="61"/>
      <c r="VA23" s="61"/>
      <c r="VB23" s="61"/>
      <c r="VC23" s="61"/>
      <c r="VD23" s="61"/>
      <c r="VE23" s="61"/>
      <c r="VF23" s="61"/>
      <c r="VG23" s="61"/>
      <c r="VH23" s="61"/>
      <c r="VI23" s="61"/>
      <c r="VJ23" s="61"/>
      <c r="VK23" s="61"/>
      <c r="VL23" s="61"/>
      <c r="VM23" s="61"/>
      <c r="VN23" s="61"/>
      <c r="VO23" s="61"/>
      <c r="VP23" s="61"/>
      <c r="VQ23" s="61"/>
      <c r="VR23" s="61"/>
      <c r="VS23" s="61"/>
      <c r="VT23" s="61"/>
      <c r="VU23" s="61"/>
      <c r="VV23" s="61"/>
      <c r="VW23" s="61"/>
      <c r="VX23" s="61"/>
      <c r="VY23" s="61"/>
      <c r="VZ23" s="61"/>
      <c r="WA23" s="61"/>
      <c r="WB23" s="61"/>
      <c r="WC23" s="61"/>
      <c r="WD23" s="61"/>
      <c r="WE23" s="61"/>
      <c r="WF23" s="61"/>
      <c r="WG23" s="61"/>
      <c r="WH23" s="61"/>
      <c r="WI23" s="61"/>
      <c r="WJ23" s="61"/>
      <c r="WK23" s="61"/>
      <c r="WL23" s="61"/>
      <c r="WM23" s="61"/>
      <c r="WN23" s="61"/>
      <c r="WO23" s="61"/>
      <c r="WP23" s="61"/>
      <c r="WQ23" s="61"/>
      <c r="WR23" s="61"/>
      <c r="WS23" s="61"/>
      <c r="WT23" s="61"/>
      <c r="WU23" s="61"/>
      <c r="WV23" s="61"/>
      <c r="WW23" s="61"/>
      <c r="WX23" s="61"/>
      <c r="WY23" s="61"/>
      <c r="WZ23" s="61"/>
      <c r="XA23" s="61"/>
      <c r="XB23" s="61"/>
      <c r="XC23" s="61"/>
      <c r="XD23" s="61"/>
      <c r="XE23" s="61"/>
      <c r="XF23" s="61"/>
      <c r="XG23" s="61"/>
      <c r="XH23" s="61"/>
      <c r="XI23" s="61"/>
      <c r="XJ23" s="61"/>
      <c r="XK23" s="61"/>
      <c r="XL23" s="61"/>
      <c r="XM23" s="61"/>
      <c r="XN23" s="61"/>
      <c r="XO23" s="61"/>
      <c r="XP23" s="61"/>
      <c r="XQ23" s="61"/>
      <c r="XR23" s="61"/>
      <c r="XS23" s="61"/>
      <c r="XT23" s="61"/>
      <c r="XU23" s="61"/>
      <c r="XV23" s="61"/>
      <c r="XW23" s="61"/>
      <c r="XX23" s="61"/>
      <c r="XY23" s="61"/>
      <c r="XZ23" s="61"/>
      <c r="YA23" s="61"/>
      <c r="YB23" s="61"/>
      <c r="YC23" s="61"/>
      <c r="YD23" s="61"/>
      <c r="YE23" s="61"/>
      <c r="YF23" s="61"/>
      <c r="YG23" s="61"/>
      <c r="YH23" s="61"/>
      <c r="YI23" s="61"/>
      <c r="YJ23" s="61"/>
      <c r="YK23" s="61"/>
      <c r="YL23" s="61"/>
      <c r="YM23" s="61"/>
      <c r="YN23" s="61"/>
      <c r="YO23" s="61"/>
      <c r="YP23" s="61"/>
      <c r="YQ23" s="61"/>
      <c r="YR23" s="61"/>
      <c r="YS23" s="61"/>
      <c r="YT23" s="61"/>
      <c r="YU23" s="61"/>
      <c r="YV23" s="61"/>
      <c r="YW23" s="61"/>
      <c r="YX23" s="61"/>
      <c r="YY23" s="61"/>
      <c r="YZ23" s="61"/>
      <c r="ZA23" s="61"/>
      <c r="ZB23" s="61"/>
      <c r="ZC23" s="61"/>
      <c r="ZD23" s="61"/>
      <c r="ZE23" s="61"/>
      <c r="ZF23" s="61"/>
      <c r="ZG23" s="61"/>
      <c r="ZH23" s="61"/>
      <c r="ZI23" s="61"/>
      <c r="ZJ23" s="61"/>
      <c r="ZK23" s="61"/>
      <c r="ZL23" s="61"/>
      <c r="ZM23" s="61"/>
      <c r="ZN23" s="61"/>
      <c r="ZO23" s="61"/>
      <c r="ZP23" s="61"/>
      <c r="ZQ23" s="61"/>
      <c r="ZR23" s="61"/>
      <c r="ZS23" s="61"/>
      <c r="ZT23" s="61"/>
      <c r="ZU23" s="61"/>
      <c r="ZV23" s="61"/>
      <c r="ZW23" s="61"/>
      <c r="ZX23" s="61"/>
      <c r="ZY23" s="61"/>
      <c r="ZZ23" s="61"/>
      <c r="AAA23" s="61"/>
      <c r="AAB23" s="61"/>
      <c r="AAC23" s="61"/>
      <c r="AAD23" s="61"/>
      <c r="AAE23" s="61"/>
      <c r="AAF23" s="61"/>
      <c r="AAG23" s="61"/>
      <c r="AAH23" s="61"/>
      <c r="AAI23" s="61"/>
      <c r="AAJ23" s="61"/>
      <c r="AAK23" s="61"/>
      <c r="AAL23" s="61"/>
      <c r="AAM23" s="61"/>
      <c r="AAN23" s="61"/>
      <c r="AAO23" s="61"/>
      <c r="AAP23" s="61"/>
      <c r="AAQ23" s="61"/>
      <c r="AAR23" s="61"/>
      <c r="AAS23" s="61"/>
      <c r="AAT23" s="61"/>
      <c r="AAU23" s="61"/>
      <c r="AAV23" s="61"/>
      <c r="AAW23" s="61"/>
      <c r="AAX23" s="61"/>
      <c r="AAY23" s="61"/>
      <c r="AAZ23" s="61"/>
      <c r="ABA23" s="61"/>
      <c r="ABB23" s="61"/>
      <c r="ABC23" s="61"/>
      <c r="ABD23" s="61"/>
      <c r="ABE23" s="61"/>
      <c r="ABF23" s="61"/>
      <c r="ABG23" s="61"/>
      <c r="ABH23" s="61"/>
      <c r="ABI23" s="61"/>
      <c r="ABJ23" s="61"/>
      <c r="ABK23" s="61"/>
      <c r="ABL23" s="61"/>
      <c r="ABM23" s="61"/>
      <c r="ABN23" s="61"/>
      <c r="ABO23" s="61"/>
      <c r="ABP23" s="61"/>
      <c r="ABQ23" s="61"/>
      <c r="ABR23" s="61"/>
      <c r="ABS23" s="61"/>
      <c r="ABT23" s="61"/>
      <c r="ABU23" s="61"/>
      <c r="ABV23" s="61"/>
      <c r="ABW23" s="61"/>
      <c r="ABX23" s="61"/>
      <c r="ABY23" s="61"/>
      <c r="ABZ23" s="61"/>
      <c r="ACA23" s="61"/>
      <c r="ACB23" s="61"/>
      <c r="ACC23" s="61"/>
      <c r="ACD23" s="61"/>
      <c r="ACE23" s="61"/>
      <c r="ACF23" s="61"/>
      <c r="ACG23" s="61"/>
      <c r="ACH23" s="61"/>
      <c r="ACI23" s="61"/>
      <c r="ACJ23" s="61"/>
      <c r="ACK23" s="61"/>
      <c r="ACL23" s="61"/>
      <c r="ACM23" s="61"/>
      <c r="ACN23" s="61"/>
      <c r="ACO23" s="61"/>
      <c r="ACP23" s="61"/>
      <c r="ACQ23" s="61"/>
      <c r="ACR23" s="61"/>
      <c r="ACS23" s="61"/>
      <c r="ACT23" s="61"/>
      <c r="ACU23" s="61"/>
      <c r="ACV23" s="61"/>
      <c r="ACW23" s="61"/>
      <c r="ACX23" s="61"/>
      <c r="ACY23" s="61"/>
      <c r="ACZ23" s="61"/>
      <c r="ADA23" s="61"/>
      <c r="ADB23" s="61"/>
      <c r="ADC23" s="61"/>
      <c r="ADD23" s="61"/>
      <c r="ADE23" s="61"/>
      <c r="ADF23" s="61"/>
      <c r="ADG23" s="61"/>
      <c r="ADH23" s="61"/>
      <c r="ADI23" s="61"/>
      <c r="ADJ23" s="61"/>
      <c r="ADK23" s="61"/>
      <c r="ADL23" s="61"/>
    </row>
    <row r="24" spans="1:792">
      <c r="C24" s="82"/>
      <c r="G24" s="82"/>
      <c r="K24" s="82"/>
      <c r="L24" s="94"/>
      <c r="M24" s="94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  <c r="JI24" s="61"/>
      <c r="JJ24" s="61"/>
      <c r="JK24" s="61"/>
      <c r="JL24" s="61"/>
      <c r="JM24" s="61"/>
      <c r="JN24" s="61"/>
      <c r="JO24" s="61"/>
      <c r="JP24" s="61"/>
      <c r="JQ24" s="61"/>
      <c r="JR24" s="61"/>
      <c r="JS24" s="61"/>
      <c r="JT24" s="61"/>
      <c r="JU24" s="61"/>
      <c r="JV24" s="61"/>
      <c r="JW24" s="61"/>
      <c r="JX24" s="61"/>
      <c r="JY24" s="61"/>
      <c r="JZ24" s="61"/>
      <c r="KA24" s="61"/>
      <c r="KB24" s="61"/>
      <c r="KC24" s="61"/>
      <c r="KD24" s="61"/>
      <c r="KE24" s="61"/>
      <c r="KF24" s="61"/>
      <c r="KG24" s="61"/>
      <c r="KH24" s="61"/>
      <c r="KI24" s="61"/>
      <c r="KJ24" s="61"/>
      <c r="KK24" s="61"/>
      <c r="KL24" s="61"/>
      <c r="KM24" s="61"/>
      <c r="KN24" s="61"/>
      <c r="KO24" s="61"/>
      <c r="KP24" s="61"/>
      <c r="KQ24" s="61"/>
      <c r="KR24" s="61"/>
      <c r="KS24" s="61"/>
      <c r="KT24" s="61"/>
      <c r="KU24" s="61"/>
      <c r="KV24" s="61"/>
      <c r="KW24" s="61"/>
      <c r="KX24" s="61"/>
      <c r="KY24" s="61"/>
      <c r="KZ24" s="61"/>
      <c r="LA24" s="61"/>
      <c r="LB24" s="61"/>
      <c r="LC24" s="61"/>
      <c r="LD24" s="61"/>
      <c r="LE24" s="61"/>
      <c r="LF24" s="61"/>
      <c r="LG24" s="61"/>
      <c r="LH24" s="61"/>
      <c r="LI24" s="61"/>
      <c r="LJ24" s="61"/>
      <c r="LK24" s="61"/>
      <c r="LL24" s="61"/>
      <c r="LM24" s="61"/>
      <c r="LN24" s="61"/>
      <c r="LO24" s="61"/>
      <c r="LP24" s="61"/>
      <c r="LQ24" s="61"/>
      <c r="LR24" s="61"/>
      <c r="LS24" s="61"/>
      <c r="LT24" s="61"/>
      <c r="LU24" s="61"/>
      <c r="LV24" s="61"/>
      <c r="LW24" s="61"/>
      <c r="LX24" s="61"/>
      <c r="LY24" s="61"/>
      <c r="LZ24" s="61"/>
      <c r="MA24" s="61"/>
      <c r="MB24" s="61"/>
      <c r="MC24" s="61"/>
      <c r="MD24" s="61"/>
      <c r="ME24" s="61"/>
      <c r="MF24" s="61"/>
      <c r="MG24" s="61"/>
      <c r="MH24" s="61"/>
      <c r="MI24" s="61"/>
      <c r="MJ24" s="61"/>
      <c r="MK24" s="61"/>
      <c r="ML24" s="61"/>
      <c r="MM24" s="61"/>
      <c r="MN24" s="61"/>
      <c r="MO24" s="61"/>
      <c r="MP24" s="61"/>
      <c r="MQ24" s="61"/>
      <c r="MR24" s="61"/>
      <c r="MS24" s="61"/>
      <c r="MT24" s="61"/>
      <c r="MU24" s="61"/>
      <c r="MV24" s="61"/>
      <c r="MW24" s="61"/>
      <c r="MX24" s="61"/>
      <c r="MY24" s="61"/>
      <c r="MZ24" s="61"/>
      <c r="NA24" s="61"/>
      <c r="NB24" s="61"/>
      <c r="NC24" s="61"/>
      <c r="ND24" s="61"/>
      <c r="NE24" s="61"/>
      <c r="NF24" s="61"/>
      <c r="NG24" s="61"/>
      <c r="NH24" s="61"/>
      <c r="NI24" s="61"/>
      <c r="NJ24" s="61"/>
      <c r="NK24" s="61"/>
      <c r="NL24" s="61"/>
      <c r="NM24" s="61"/>
      <c r="NN24" s="61"/>
      <c r="NO24" s="61"/>
      <c r="NP24" s="61"/>
      <c r="NQ24" s="61"/>
      <c r="NR24" s="61"/>
      <c r="NS24" s="61"/>
      <c r="NT24" s="61"/>
      <c r="NU24" s="61"/>
      <c r="NV24" s="61"/>
      <c r="NW24" s="61"/>
      <c r="NX24" s="61"/>
      <c r="NY24" s="61"/>
      <c r="NZ24" s="61"/>
      <c r="OA24" s="61"/>
      <c r="OB24" s="61"/>
      <c r="OC24" s="61"/>
      <c r="OD24" s="61"/>
      <c r="OE24" s="61"/>
      <c r="OF24" s="61"/>
      <c r="OG24" s="61"/>
      <c r="OH24" s="61"/>
      <c r="OI24" s="61"/>
      <c r="OJ24" s="61"/>
      <c r="OK24" s="61"/>
      <c r="OL24" s="61"/>
      <c r="OM24" s="61"/>
      <c r="ON24" s="61"/>
      <c r="OO24" s="61"/>
      <c r="OP24" s="61"/>
      <c r="OQ24" s="61"/>
      <c r="OR24" s="61"/>
      <c r="OS24" s="61"/>
      <c r="OT24" s="61"/>
      <c r="OU24" s="61"/>
      <c r="OV24" s="61"/>
      <c r="OW24" s="61"/>
      <c r="OX24" s="61"/>
      <c r="OY24" s="61"/>
      <c r="OZ24" s="61"/>
      <c r="PA24" s="61"/>
      <c r="PB24" s="61"/>
      <c r="PC24" s="61"/>
      <c r="PD24" s="61"/>
      <c r="PE24" s="61"/>
      <c r="PF24" s="61"/>
      <c r="PG24" s="61"/>
      <c r="PH24" s="61"/>
      <c r="PI24" s="61"/>
      <c r="PJ24" s="61"/>
      <c r="PK24" s="61"/>
      <c r="PL24" s="61"/>
      <c r="PM24" s="61"/>
      <c r="PN24" s="61"/>
      <c r="PO24" s="61"/>
      <c r="PP24" s="61"/>
      <c r="PQ24" s="61"/>
      <c r="PR24" s="61"/>
      <c r="PS24" s="61"/>
      <c r="PT24" s="61"/>
      <c r="PU24" s="61"/>
      <c r="PV24" s="61"/>
      <c r="PW24" s="61"/>
      <c r="PX24" s="61"/>
      <c r="PY24" s="61"/>
      <c r="PZ24" s="61"/>
      <c r="QA24" s="61"/>
      <c r="QB24" s="61"/>
      <c r="QC24" s="61"/>
      <c r="QD24" s="61"/>
      <c r="QE24" s="61"/>
      <c r="QF24" s="61"/>
      <c r="QG24" s="61"/>
      <c r="QH24" s="61"/>
      <c r="QI24" s="61"/>
      <c r="QJ24" s="61"/>
      <c r="QK24" s="61"/>
      <c r="QL24" s="61"/>
      <c r="QM24" s="61"/>
      <c r="QN24" s="61"/>
      <c r="QO24" s="61"/>
      <c r="QP24" s="61"/>
      <c r="QQ24" s="61"/>
      <c r="QR24" s="61"/>
      <c r="QS24" s="61"/>
      <c r="QT24" s="61"/>
      <c r="QU24" s="61"/>
      <c r="QV24" s="61"/>
      <c r="QW24" s="61"/>
      <c r="QX24" s="61"/>
      <c r="QY24" s="61"/>
      <c r="QZ24" s="61"/>
      <c r="RA24" s="61"/>
      <c r="RB24" s="61"/>
      <c r="RC24" s="61"/>
      <c r="RD24" s="61"/>
      <c r="RE24" s="61"/>
      <c r="RF24" s="61"/>
      <c r="RG24" s="61"/>
      <c r="RH24" s="61"/>
      <c r="RI24" s="61"/>
      <c r="RJ24" s="61"/>
      <c r="RK24" s="61"/>
      <c r="RL24" s="61"/>
      <c r="RM24" s="61"/>
      <c r="RN24" s="61"/>
      <c r="RO24" s="61"/>
      <c r="RP24" s="61"/>
      <c r="RQ24" s="61"/>
      <c r="RR24" s="61"/>
      <c r="RS24" s="61"/>
      <c r="RT24" s="61"/>
      <c r="RU24" s="61"/>
      <c r="RV24" s="61"/>
      <c r="RW24" s="61"/>
      <c r="RX24" s="61"/>
      <c r="RY24" s="61"/>
      <c r="RZ24" s="61"/>
      <c r="SA24" s="61"/>
      <c r="SB24" s="61"/>
      <c r="SC24" s="61"/>
      <c r="SD24" s="61"/>
      <c r="SE24" s="61"/>
      <c r="SF24" s="61"/>
      <c r="SG24" s="61"/>
      <c r="SH24" s="61"/>
      <c r="SI24" s="61"/>
      <c r="SJ24" s="61"/>
      <c r="SK24" s="61"/>
      <c r="SL24" s="61"/>
      <c r="SM24" s="61"/>
      <c r="SN24" s="61"/>
      <c r="SO24" s="61"/>
      <c r="SP24" s="61"/>
      <c r="SQ24" s="61"/>
      <c r="SR24" s="61"/>
      <c r="SS24" s="61"/>
      <c r="ST24" s="61"/>
      <c r="SU24" s="61"/>
      <c r="SV24" s="61"/>
      <c r="SW24" s="61"/>
      <c r="SX24" s="61"/>
      <c r="SY24" s="61"/>
      <c r="SZ24" s="61"/>
      <c r="TA24" s="61"/>
      <c r="TB24" s="61"/>
      <c r="TC24" s="61"/>
      <c r="TD24" s="61"/>
      <c r="TE24" s="61"/>
      <c r="TF24" s="61"/>
      <c r="TG24" s="61"/>
      <c r="TH24" s="61"/>
      <c r="TI24" s="61"/>
      <c r="TJ24" s="61"/>
      <c r="TK24" s="61"/>
      <c r="TL24" s="61"/>
      <c r="TM24" s="61"/>
      <c r="TN24" s="61"/>
      <c r="TO24" s="61"/>
      <c r="TP24" s="61"/>
      <c r="TQ24" s="61"/>
      <c r="TR24" s="61"/>
      <c r="TS24" s="61"/>
      <c r="TT24" s="61"/>
      <c r="TU24" s="61"/>
      <c r="TV24" s="61"/>
      <c r="TW24" s="61"/>
      <c r="TX24" s="61"/>
      <c r="TY24" s="61"/>
      <c r="TZ24" s="61"/>
      <c r="UA24" s="61"/>
      <c r="UB24" s="61"/>
      <c r="UC24" s="61"/>
      <c r="UD24" s="61"/>
      <c r="UE24" s="61"/>
      <c r="UF24" s="61"/>
      <c r="UG24" s="61"/>
      <c r="UH24" s="61"/>
      <c r="UI24" s="61"/>
      <c r="UJ24" s="61"/>
      <c r="UK24" s="61"/>
      <c r="UL24" s="61"/>
      <c r="UM24" s="61"/>
      <c r="UN24" s="61"/>
      <c r="UO24" s="61"/>
      <c r="UP24" s="61"/>
      <c r="UQ24" s="61"/>
      <c r="UR24" s="61"/>
      <c r="US24" s="61"/>
      <c r="UT24" s="61"/>
      <c r="UU24" s="61"/>
      <c r="UV24" s="61"/>
      <c r="UW24" s="61"/>
      <c r="UX24" s="61"/>
      <c r="UY24" s="61"/>
      <c r="UZ24" s="61"/>
      <c r="VA24" s="61"/>
      <c r="VB24" s="61"/>
      <c r="VC24" s="61"/>
      <c r="VD24" s="61"/>
      <c r="VE24" s="61"/>
      <c r="VF24" s="61"/>
      <c r="VG24" s="61"/>
      <c r="VH24" s="61"/>
      <c r="VI24" s="61"/>
      <c r="VJ24" s="61"/>
      <c r="VK24" s="61"/>
      <c r="VL24" s="61"/>
      <c r="VM24" s="61"/>
      <c r="VN24" s="61"/>
      <c r="VO24" s="61"/>
      <c r="VP24" s="61"/>
      <c r="VQ24" s="61"/>
      <c r="VR24" s="61"/>
      <c r="VS24" s="61"/>
      <c r="VT24" s="61"/>
      <c r="VU24" s="61"/>
      <c r="VV24" s="61"/>
      <c r="VW24" s="61"/>
      <c r="VX24" s="61"/>
      <c r="VY24" s="61"/>
      <c r="VZ24" s="61"/>
      <c r="WA24" s="61"/>
      <c r="WB24" s="61"/>
      <c r="WC24" s="61"/>
      <c r="WD24" s="61"/>
      <c r="WE24" s="61"/>
      <c r="WF24" s="61"/>
      <c r="WG24" s="61"/>
      <c r="WH24" s="61"/>
      <c r="WI24" s="61"/>
      <c r="WJ24" s="61"/>
      <c r="WK24" s="61"/>
      <c r="WL24" s="61"/>
      <c r="WM24" s="61"/>
      <c r="WN24" s="61"/>
      <c r="WO24" s="61"/>
      <c r="WP24" s="61"/>
      <c r="WQ24" s="61"/>
      <c r="WR24" s="61"/>
      <c r="WS24" s="61"/>
      <c r="WT24" s="61"/>
      <c r="WU24" s="61"/>
      <c r="WV24" s="61"/>
      <c r="WW24" s="61"/>
      <c r="WX24" s="61"/>
      <c r="WY24" s="61"/>
      <c r="WZ24" s="61"/>
      <c r="XA24" s="61"/>
      <c r="XB24" s="61"/>
      <c r="XC24" s="61"/>
      <c r="XD24" s="61"/>
      <c r="XE24" s="61"/>
      <c r="XF24" s="61"/>
      <c r="XG24" s="61"/>
      <c r="XH24" s="61"/>
      <c r="XI24" s="61"/>
      <c r="XJ24" s="61"/>
      <c r="XK24" s="61"/>
      <c r="XL24" s="61"/>
      <c r="XM24" s="61"/>
      <c r="XN24" s="61"/>
      <c r="XO24" s="61"/>
      <c r="XP24" s="61"/>
      <c r="XQ24" s="61"/>
      <c r="XR24" s="61"/>
      <c r="XS24" s="61"/>
      <c r="XT24" s="61"/>
      <c r="XU24" s="61"/>
      <c r="XV24" s="61"/>
      <c r="XW24" s="61"/>
      <c r="XX24" s="61"/>
      <c r="XY24" s="61"/>
      <c r="XZ24" s="61"/>
      <c r="YA24" s="61"/>
      <c r="YB24" s="61"/>
      <c r="YC24" s="61"/>
      <c r="YD24" s="61"/>
      <c r="YE24" s="61"/>
      <c r="YF24" s="61"/>
      <c r="YG24" s="61"/>
      <c r="YH24" s="61"/>
      <c r="YI24" s="61"/>
      <c r="YJ24" s="61"/>
      <c r="YK24" s="61"/>
      <c r="YL24" s="61"/>
      <c r="YM24" s="61"/>
      <c r="YN24" s="61"/>
      <c r="YO24" s="61"/>
      <c r="YP24" s="61"/>
      <c r="YQ24" s="61"/>
      <c r="YR24" s="61"/>
      <c r="YS24" s="61"/>
      <c r="YT24" s="61"/>
      <c r="YU24" s="61"/>
      <c r="YV24" s="61"/>
      <c r="YW24" s="61"/>
      <c r="YX24" s="61"/>
      <c r="YY24" s="61"/>
      <c r="YZ24" s="61"/>
      <c r="ZA24" s="61"/>
      <c r="ZB24" s="61"/>
      <c r="ZC24" s="61"/>
      <c r="ZD24" s="61"/>
      <c r="ZE24" s="61"/>
      <c r="ZF24" s="61"/>
      <c r="ZG24" s="61"/>
      <c r="ZH24" s="61"/>
      <c r="ZI24" s="61"/>
      <c r="ZJ24" s="61"/>
      <c r="ZK24" s="61"/>
      <c r="ZL24" s="61"/>
      <c r="ZM24" s="61"/>
      <c r="ZN24" s="61"/>
      <c r="ZO24" s="61"/>
      <c r="ZP24" s="61"/>
      <c r="ZQ24" s="61"/>
      <c r="ZR24" s="61"/>
      <c r="ZS24" s="61"/>
      <c r="ZT24" s="61"/>
      <c r="ZU24" s="61"/>
      <c r="ZV24" s="61"/>
      <c r="ZW24" s="61"/>
      <c r="ZX24" s="61"/>
      <c r="ZY24" s="61"/>
      <c r="ZZ24" s="61"/>
      <c r="AAA24" s="61"/>
      <c r="AAB24" s="61"/>
      <c r="AAC24" s="61"/>
      <c r="AAD24" s="61"/>
      <c r="AAE24" s="61"/>
      <c r="AAF24" s="61"/>
      <c r="AAG24" s="61"/>
      <c r="AAH24" s="61"/>
      <c r="AAI24" s="61"/>
      <c r="AAJ24" s="61"/>
      <c r="AAK24" s="61"/>
      <c r="AAL24" s="61"/>
      <c r="AAM24" s="61"/>
      <c r="AAN24" s="61"/>
      <c r="AAO24" s="61"/>
      <c r="AAP24" s="61"/>
      <c r="AAQ24" s="61"/>
      <c r="AAR24" s="61"/>
      <c r="AAS24" s="61"/>
      <c r="AAT24" s="61"/>
      <c r="AAU24" s="61"/>
      <c r="AAV24" s="61"/>
      <c r="AAW24" s="61"/>
      <c r="AAX24" s="61"/>
      <c r="AAY24" s="61"/>
      <c r="AAZ24" s="61"/>
      <c r="ABA24" s="61"/>
      <c r="ABB24" s="61"/>
      <c r="ABC24" s="61"/>
      <c r="ABD24" s="61"/>
      <c r="ABE24" s="61"/>
      <c r="ABF24" s="61"/>
      <c r="ABG24" s="61"/>
      <c r="ABH24" s="61"/>
      <c r="ABI24" s="61"/>
      <c r="ABJ24" s="61"/>
      <c r="ABK24" s="61"/>
      <c r="ABL24" s="61"/>
      <c r="ABM24" s="61"/>
      <c r="ABN24" s="61"/>
      <c r="ABO24" s="61"/>
      <c r="ABP24" s="61"/>
      <c r="ABQ24" s="61"/>
      <c r="ABR24" s="61"/>
      <c r="ABS24" s="61"/>
      <c r="ABT24" s="61"/>
      <c r="ABU24" s="61"/>
      <c r="ABV24" s="61"/>
      <c r="ABW24" s="61"/>
      <c r="ABX24" s="61"/>
      <c r="ABY24" s="61"/>
      <c r="ABZ24" s="61"/>
      <c r="ACA24" s="61"/>
      <c r="ACB24" s="61"/>
      <c r="ACC24" s="61"/>
      <c r="ACD24" s="61"/>
      <c r="ACE24" s="61"/>
      <c r="ACF24" s="61"/>
      <c r="ACG24" s="61"/>
      <c r="ACH24" s="61"/>
      <c r="ACI24" s="61"/>
      <c r="ACJ24" s="61"/>
      <c r="ACK24" s="61"/>
      <c r="ACL24" s="61"/>
      <c r="ACM24" s="61"/>
      <c r="ACN24" s="61"/>
      <c r="ACO24" s="61"/>
      <c r="ACP24" s="61"/>
      <c r="ACQ24" s="61"/>
      <c r="ACR24" s="61"/>
      <c r="ACS24" s="61"/>
      <c r="ACT24" s="61"/>
      <c r="ACU24" s="61"/>
      <c r="ACV24" s="61"/>
      <c r="ACW24" s="61"/>
      <c r="ACX24" s="61"/>
      <c r="ACY24" s="61"/>
      <c r="ACZ24" s="61"/>
      <c r="ADA24" s="61"/>
      <c r="ADB24" s="61"/>
      <c r="ADC24" s="61"/>
      <c r="ADD24" s="61"/>
      <c r="ADE24" s="61"/>
      <c r="ADF24" s="61"/>
      <c r="ADG24" s="61"/>
      <c r="ADH24" s="61"/>
      <c r="ADI24" s="61"/>
      <c r="ADJ24" s="61"/>
      <c r="ADK24" s="61"/>
      <c r="ADL24" s="61"/>
    </row>
    <row r="25" spans="1:792">
      <c r="C25" s="107"/>
      <c r="G25" s="107"/>
      <c r="H25" s="108"/>
      <c r="I25" s="109"/>
      <c r="J25" s="109"/>
      <c r="K25" s="107"/>
      <c r="L25" s="110"/>
      <c r="M25" s="110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  <c r="JI25" s="61"/>
      <c r="JJ25" s="61"/>
      <c r="JK25" s="61"/>
      <c r="JL25" s="61"/>
      <c r="JM25" s="61"/>
      <c r="JN25" s="61"/>
      <c r="JO25" s="61"/>
      <c r="JP25" s="61"/>
      <c r="JQ25" s="61"/>
      <c r="JR25" s="61"/>
      <c r="JS25" s="61"/>
      <c r="JT25" s="61"/>
      <c r="JU25" s="61"/>
      <c r="JV25" s="61"/>
      <c r="JW25" s="61"/>
      <c r="JX25" s="61"/>
      <c r="JY25" s="61"/>
      <c r="JZ25" s="61"/>
      <c r="KA25" s="61"/>
      <c r="KB25" s="61"/>
      <c r="KC25" s="61"/>
      <c r="KD25" s="61"/>
      <c r="KE25" s="61"/>
      <c r="KF25" s="61"/>
      <c r="KG25" s="61"/>
      <c r="KH25" s="61"/>
      <c r="KI25" s="61"/>
      <c r="KJ25" s="61"/>
      <c r="KK25" s="61"/>
      <c r="KL25" s="61"/>
      <c r="KM25" s="61"/>
      <c r="KN25" s="61"/>
      <c r="KO25" s="61"/>
      <c r="KP25" s="61"/>
      <c r="KQ25" s="61"/>
      <c r="KR25" s="61"/>
      <c r="KS25" s="61"/>
      <c r="KT25" s="61"/>
      <c r="KU25" s="61"/>
      <c r="KV25" s="61"/>
      <c r="KW25" s="61"/>
      <c r="KX25" s="61"/>
      <c r="KY25" s="61"/>
      <c r="KZ25" s="61"/>
      <c r="LA25" s="61"/>
      <c r="LB25" s="61"/>
      <c r="LC25" s="61"/>
      <c r="LD25" s="61"/>
      <c r="LE25" s="61"/>
      <c r="LF25" s="61"/>
      <c r="LG25" s="61"/>
      <c r="LH25" s="61"/>
      <c r="LI25" s="61"/>
      <c r="LJ25" s="61"/>
      <c r="LK25" s="61"/>
      <c r="LL25" s="61"/>
      <c r="LM25" s="61"/>
      <c r="LN25" s="61"/>
      <c r="LO25" s="61"/>
      <c r="LP25" s="61"/>
      <c r="LQ25" s="61"/>
      <c r="LR25" s="61"/>
      <c r="LS25" s="61"/>
      <c r="LT25" s="61"/>
      <c r="LU25" s="61"/>
      <c r="LV25" s="61"/>
      <c r="LW25" s="61"/>
      <c r="LX25" s="61"/>
      <c r="LY25" s="61"/>
      <c r="LZ25" s="61"/>
      <c r="MA25" s="61"/>
      <c r="MB25" s="61"/>
      <c r="MC25" s="61"/>
      <c r="MD25" s="61"/>
      <c r="ME25" s="61"/>
      <c r="MF25" s="61"/>
      <c r="MG25" s="61"/>
      <c r="MH25" s="61"/>
      <c r="MI25" s="61"/>
      <c r="MJ25" s="61"/>
      <c r="MK25" s="61"/>
      <c r="ML25" s="61"/>
      <c r="MM25" s="61"/>
      <c r="MN25" s="61"/>
      <c r="MO25" s="61"/>
      <c r="MP25" s="61"/>
      <c r="MQ25" s="61"/>
      <c r="MR25" s="61"/>
      <c r="MS25" s="61"/>
      <c r="MT25" s="61"/>
      <c r="MU25" s="61"/>
      <c r="MV25" s="61"/>
      <c r="MW25" s="61"/>
      <c r="MX25" s="61"/>
      <c r="MY25" s="61"/>
      <c r="MZ25" s="61"/>
      <c r="NA25" s="61"/>
      <c r="NB25" s="61"/>
      <c r="NC25" s="61"/>
      <c r="ND25" s="61"/>
      <c r="NE25" s="61"/>
      <c r="NF25" s="61"/>
      <c r="NG25" s="61"/>
      <c r="NH25" s="61"/>
      <c r="NI25" s="61"/>
      <c r="NJ25" s="61"/>
      <c r="NK25" s="61"/>
      <c r="NL25" s="61"/>
      <c r="NM25" s="61"/>
      <c r="NN25" s="61"/>
      <c r="NO25" s="61"/>
      <c r="NP25" s="61"/>
      <c r="NQ25" s="61"/>
      <c r="NR25" s="61"/>
      <c r="NS25" s="61"/>
      <c r="NT25" s="61"/>
      <c r="NU25" s="61"/>
      <c r="NV25" s="61"/>
      <c r="NW25" s="61"/>
      <c r="NX25" s="61"/>
      <c r="NY25" s="61"/>
      <c r="NZ25" s="61"/>
      <c r="OA25" s="61"/>
      <c r="OB25" s="61"/>
      <c r="OC25" s="61"/>
      <c r="OD25" s="61"/>
      <c r="OE25" s="61"/>
      <c r="OF25" s="61"/>
      <c r="OG25" s="61"/>
      <c r="OH25" s="61"/>
      <c r="OI25" s="61"/>
      <c r="OJ25" s="61"/>
      <c r="OK25" s="61"/>
      <c r="OL25" s="61"/>
      <c r="OM25" s="61"/>
      <c r="ON25" s="61"/>
      <c r="OO25" s="61"/>
      <c r="OP25" s="61"/>
      <c r="OQ25" s="61"/>
      <c r="OR25" s="61"/>
      <c r="OS25" s="61"/>
      <c r="OT25" s="61"/>
      <c r="OU25" s="61"/>
      <c r="OV25" s="61"/>
      <c r="OW25" s="61"/>
      <c r="OX25" s="61"/>
      <c r="OY25" s="61"/>
      <c r="OZ25" s="61"/>
      <c r="PA25" s="61"/>
      <c r="PB25" s="61"/>
      <c r="PC25" s="61"/>
      <c r="PD25" s="61"/>
      <c r="PE25" s="61"/>
      <c r="PF25" s="61"/>
      <c r="PG25" s="61"/>
      <c r="PH25" s="61"/>
      <c r="PI25" s="61"/>
      <c r="PJ25" s="61"/>
      <c r="PK25" s="61"/>
      <c r="PL25" s="61"/>
      <c r="PM25" s="61"/>
      <c r="PN25" s="61"/>
      <c r="PO25" s="61"/>
      <c r="PP25" s="61"/>
      <c r="PQ25" s="61"/>
      <c r="PR25" s="61"/>
      <c r="PS25" s="61"/>
      <c r="PT25" s="61"/>
      <c r="PU25" s="61"/>
      <c r="PV25" s="61"/>
      <c r="PW25" s="61"/>
      <c r="PX25" s="61"/>
      <c r="PY25" s="61"/>
      <c r="PZ25" s="61"/>
      <c r="QA25" s="61"/>
      <c r="QB25" s="61"/>
      <c r="QC25" s="61"/>
      <c r="QD25" s="61"/>
      <c r="QE25" s="61"/>
      <c r="QF25" s="61"/>
      <c r="QG25" s="61"/>
      <c r="QH25" s="61"/>
      <c r="QI25" s="61"/>
      <c r="QJ25" s="61"/>
      <c r="QK25" s="61"/>
      <c r="QL25" s="61"/>
      <c r="QM25" s="61"/>
      <c r="QN25" s="61"/>
      <c r="QO25" s="61"/>
      <c r="QP25" s="61"/>
      <c r="QQ25" s="61"/>
      <c r="QR25" s="61"/>
      <c r="QS25" s="61"/>
      <c r="QT25" s="61"/>
      <c r="QU25" s="61"/>
      <c r="QV25" s="61"/>
      <c r="QW25" s="61"/>
      <c r="QX25" s="61"/>
      <c r="QY25" s="61"/>
      <c r="QZ25" s="61"/>
      <c r="RA25" s="61"/>
      <c r="RB25" s="61"/>
      <c r="RC25" s="61"/>
      <c r="RD25" s="61"/>
      <c r="RE25" s="61"/>
      <c r="RF25" s="61"/>
      <c r="RG25" s="61"/>
      <c r="RH25" s="61"/>
      <c r="RI25" s="61"/>
      <c r="RJ25" s="61"/>
      <c r="RK25" s="61"/>
      <c r="RL25" s="61"/>
      <c r="RM25" s="61"/>
      <c r="RN25" s="61"/>
      <c r="RO25" s="61"/>
      <c r="RP25" s="61"/>
      <c r="RQ25" s="61"/>
      <c r="RR25" s="61"/>
      <c r="RS25" s="61"/>
      <c r="RT25" s="61"/>
      <c r="RU25" s="61"/>
      <c r="RV25" s="61"/>
      <c r="RW25" s="61"/>
      <c r="RX25" s="61"/>
      <c r="RY25" s="61"/>
      <c r="RZ25" s="61"/>
      <c r="SA25" s="61"/>
      <c r="SB25" s="61"/>
      <c r="SC25" s="61"/>
      <c r="SD25" s="61"/>
      <c r="SE25" s="61"/>
      <c r="SF25" s="61"/>
      <c r="SG25" s="61"/>
      <c r="SH25" s="61"/>
      <c r="SI25" s="61"/>
      <c r="SJ25" s="61"/>
      <c r="SK25" s="61"/>
      <c r="SL25" s="61"/>
      <c r="SM25" s="61"/>
      <c r="SN25" s="61"/>
      <c r="SO25" s="61"/>
      <c r="SP25" s="61"/>
      <c r="SQ25" s="61"/>
      <c r="SR25" s="61"/>
      <c r="SS25" s="61"/>
      <c r="ST25" s="61"/>
      <c r="SU25" s="61"/>
      <c r="SV25" s="61"/>
      <c r="SW25" s="61"/>
      <c r="SX25" s="61"/>
      <c r="SY25" s="61"/>
      <c r="SZ25" s="61"/>
      <c r="TA25" s="61"/>
      <c r="TB25" s="61"/>
      <c r="TC25" s="61"/>
      <c r="TD25" s="61"/>
      <c r="TE25" s="61"/>
      <c r="TF25" s="61"/>
      <c r="TG25" s="61"/>
      <c r="TH25" s="61"/>
      <c r="TI25" s="61"/>
      <c r="TJ25" s="61"/>
      <c r="TK25" s="61"/>
      <c r="TL25" s="61"/>
      <c r="TM25" s="61"/>
      <c r="TN25" s="61"/>
      <c r="TO25" s="61"/>
      <c r="TP25" s="61"/>
      <c r="TQ25" s="61"/>
      <c r="TR25" s="61"/>
      <c r="TS25" s="61"/>
      <c r="TT25" s="61"/>
      <c r="TU25" s="61"/>
      <c r="TV25" s="61"/>
      <c r="TW25" s="61"/>
      <c r="TX25" s="61"/>
      <c r="TY25" s="61"/>
      <c r="TZ25" s="61"/>
      <c r="UA25" s="61"/>
      <c r="UB25" s="61"/>
      <c r="UC25" s="61"/>
      <c r="UD25" s="61"/>
      <c r="UE25" s="61"/>
      <c r="UF25" s="61"/>
      <c r="UG25" s="61"/>
      <c r="UH25" s="61"/>
      <c r="UI25" s="61"/>
      <c r="UJ25" s="61"/>
      <c r="UK25" s="61"/>
      <c r="UL25" s="61"/>
      <c r="UM25" s="61"/>
      <c r="UN25" s="61"/>
      <c r="UO25" s="61"/>
      <c r="UP25" s="61"/>
      <c r="UQ25" s="61"/>
      <c r="UR25" s="61"/>
      <c r="US25" s="61"/>
      <c r="UT25" s="61"/>
      <c r="UU25" s="61"/>
      <c r="UV25" s="61"/>
      <c r="UW25" s="61"/>
      <c r="UX25" s="61"/>
      <c r="UY25" s="61"/>
      <c r="UZ25" s="61"/>
      <c r="VA25" s="61"/>
      <c r="VB25" s="61"/>
      <c r="VC25" s="61"/>
      <c r="VD25" s="61"/>
      <c r="VE25" s="61"/>
      <c r="VF25" s="61"/>
      <c r="VG25" s="61"/>
      <c r="VH25" s="61"/>
      <c r="VI25" s="61"/>
      <c r="VJ25" s="61"/>
      <c r="VK25" s="61"/>
      <c r="VL25" s="61"/>
      <c r="VM25" s="61"/>
      <c r="VN25" s="61"/>
      <c r="VO25" s="61"/>
      <c r="VP25" s="61"/>
      <c r="VQ25" s="61"/>
      <c r="VR25" s="61"/>
      <c r="VS25" s="61"/>
      <c r="VT25" s="61"/>
      <c r="VU25" s="61"/>
      <c r="VV25" s="61"/>
      <c r="VW25" s="61"/>
      <c r="VX25" s="61"/>
      <c r="VY25" s="61"/>
      <c r="VZ25" s="61"/>
      <c r="WA25" s="61"/>
      <c r="WB25" s="61"/>
      <c r="WC25" s="61"/>
      <c r="WD25" s="61"/>
      <c r="WE25" s="61"/>
      <c r="WF25" s="61"/>
      <c r="WG25" s="61"/>
      <c r="WH25" s="61"/>
      <c r="WI25" s="61"/>
      <c r="WJ25" s="61"/>
      <c r="WK25" s="61"/>
      <c r="WL25" s="61"/>
      <c r="WM25" s="61"/>
      <c r="WN25" s="61"/>
      <c r="WO25" s="61"/>
      <c r="WP25" s="61"/>
      <c r="WQ25" s="61"/>
      <c r="WR25" s="61"/>
      <c r="WS25" s="61"/>
      <c r="WT25" s="61"/>
      <c r="WU25" s="61"/>
      <c r="WV25" s="61"/>
      <c r="WW25" s="61"/>
      <c r="WX25" s="61"/>
      <c r="WY25" s="61"/>
      <c r="WZ25" s="61"/>
      <c r="XA25" s="61"/>
      <c r="XB25" s="61"/>
      <c r="XC25" s="61"/>
      <c r="XD25" s="61"/>
      <c r="XE25" s="61"/>
      <c r="XF25" s="61"/>
      <c r="XG25" s="61"/>
      <c r="XH25" s="61"/>
      <c r="XI25" s="61"/>
      <c r="XJ25" s="61"/>
      <c r="XK25" s="61"/>
      <c r="XL25" s="61"/>
      <c r="XM25" s="61"/>
      <c r="XN25" s="61"/>
      <c r="XO25" s="61"/>
      <c r="XP25" s="61"/>
      <c r="XQ25" s="61"/>
      <c r="XR25" s="61"/>
      <c r="XS25" s="61"/>
      <c r="XT25" s="61"/>
      <c r="XU25" s="61"/>
      <c r="XV25" s="61"/>
      <c r="XW25" s="61"/>
      <c r="XX25" s="61"/>
      <c r="XY25" s="61"/>
      <c r="XZ25" s="61"/>
      <c r="YA25" s="61"/>
      <c r="YB25" s="61"/>
      <c r="YC25" s="61"/>
      <c r="YD25" s="61"/>
      <c r="YE25" s="61"/>
      <c r="YF25" s="61"/>
      <c r="YG25" s="61"/>
      <c r="YH25" s="61"/>
      <c r="YI25" s="61"/>
      <c r="YJ25" s="61"/>
      <c r="YK25" s="61"/>
      <c r="YL25" s="61"/>
      <c r="YM25" s="61"/>
      <c r="YN25" s="61"/>
      <c r="YO25" s="61"/>
      <c r="YP25" s="61"/>
      <c r="YQ25" s="61"/>
      <c r="YR25" s="61"/>
      <c r="YS25" s="61"/>
      <c r="YT25" s="61"/>
      <c r="YU25" s="61"/>
      <c r="YV25" s="61"/>
      <c r="YW25" s="61"/>
      <c r="YX25" s="61"/>
      <c r="YY25" s="61"/>
      <c r="YZ25" s="61"/>
      <c r="ZA25" s="61"/>
      <c r="ZB25" s="61"/>
      <c r="ZC25" s="61"/>
      <c r="ZD25" s="61"/>
      <c r="ZE25" s="61"/>
      <c r="ZF25" s="61"/>
      <c r="ZG25" s="61"/>
      <c r="ZH25" s="61"/>
      <c r="ZI25" s="61"/>
      <c r="ZJ25" s="61"/>
      <c r="ZK25" s="61"/>
      <c r="ZL25" s="61"/>
      <c r="ZM25" s="61"/>
      <c r="ZN25" s="61"/>
      <c r="ZO25" s="61"/>
      <c r="ZP25" s="61"/>
      <c r="ZQ25" s="61"/>
      <c r="ZR25" s="61"/>
      <c r="ZS25" s="61"/>
      <c r="ZT25" s="61"/>
      <c r="ZU25" s="61"/>
      <c r="ZV25" s="61"/>
      <c r="ZW25" s="61"/>
      <c r="ZX25" s="61"/>
      <c r="ZY25" s="61"/>
      <c r="ZZ25" s="61"/>
      <c r="AAA25" s="61"/>
      <c r="AAB25" s="61"/>
      <c r="AAC25" s="61"/>
      <c r="AAD25" s="61"/>
      <c r="AAE25" s="61"/>
      <c r="AAF25" s="61"/>
      <c r="AAG25" s="61"/>
      <c r="AAH25" s="61"/>
      <c r="AAI25" s="61"/>
      <c r="AAJ25" s="61"/>
      <c r="AAK25" s="61"/>
      <c r="AAL25" s="61"/>
      <c r="AAM25" s="61"/>
      <c r="AAN25" s="61"/>
      <c r="AAO25" s="61"/>
      <c r="AAP25" s="61"/>
      <c r="AAQ25" s="61"/>
      <c r="AAR25" s="61"/>
      <c r="AAS25" s="61"/>
      <c r="AAT25" s="61"/>
      <c r="AAU25" s="61"/>
      <c r="AAV25" s="61"/>
      <c r="AAW25" s="61"/>
      <c r="AAX25" s="61"/>
      <c r="AAY25" s="61"/>
      <c r="AAZ25" s="61"/>
      <c r="ABA25" s="61"/>
      <c r="ABB25" s="61"/>
      <c r="ABC25" s="61"/>
      <c r="ABD25" s="61"/>
      <c r="ABE25" s="61"/>
      <c r="ABF25" s="61"/>
      <c r="ABG25" s="61"/>
      <c r="ABH25" s="61"/>
      <c r="ABI25" s="61"/>
      <c r="ABJ25" s="61"/>
      <c r="ABK25" s="61"/>
      <c r="ABL25" s="61"/>
      <c r="ABM25" s="61"/>
      <c r="ABN25" s="61"/>
      <c r="ABO25" s="61"/>
      <c r="ABP25" s="61"/>
      <c r="ABQ25" s="61"/>
      <c r="ABR25" s="61"/>
      <c r="ABS25" s="61"/>
      <c r="ABT25" s="61"/>
      <c r="ABU25" s="61"/>
      <c r="ABV25" s="61"/>
      <c r="ABW25" s="61"/>
      <c r="ABX25" s="61"/>
      <c r="ABY25" s="61"/>
      <c r="ABZ25" s="61"/>
      <c r="ACA25" s="61"/>
      <c r="ACB25" s="61"/>
      <c r="ACC25" s="61"/>
      <c r="ACD25" s="61"/>
      <c r="ACE25" s="61"/>
      <c r="ACF25" s="61"/>
      <c r="ACG25" s="61"/>
      <c r="ACH25" s="61"/>
      <c r="ACI25" s="61"/>
      <c r="ACJ25" s="61"/>
      <c r="ACK25" s="61"/>
      <c r="ACL25" s="61"/>
      <c r="ACM25" s="61"/>
      <c r="ACN25" s="61"/>
      <c r="ACO25" s="61"/>
      <c r="ACP25" s="61"/>
      <c r="ACQ25" s="61"/>
      <c r="ACR25" s="61"/>
      <c r="ACS25" s="61"/>
      <c r="ACT25" s="61"/>
      <c r="ACU25" s="61"/>
      <c r="ACV25" s="61"/>
      <c r="ACW25" s="61"/>
      <c r="ACX25" s="61"/>
      <c r="ACY25" s="61"/>
      <c r="ACZ25" s="61"/>
      <c r="ADA25" s="61"/>
      <c r="ADB25" s="61"/>
      <c r="ADC25" s="61"/>
      <c r="ADD25" s="61"/>
      <c r="ADE25" s="61"/>
      <c r="ADF25" s="61"/>
      <c r="ADG25" s="61"/>
      <c r="ADH25" s="61"/>
      <c r="ADI25" s="61"/>
      <c r="ADJ25" s="61"/>
      <c r="ADK25" s="61"/>
      <c r="ADL25" s="61"/>
    </row>
    <row r="26" spans="1:792" s="90" customFormat="1" ht="15.75">
      <c r="A26" s="101"/>
      <c r="B26" s="101"/>
      <c r="H26" s="11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  <c r="JI26" s="61"/>
      <c r="JJ26" s="61"/>
      <c r="JK26" s="61"/>
      <c r="JL26" s="61"/>
      <c r="JM26" s="61"/>
      <c r="JN26" s="61"/>
      <c r="JO26" s="61"/>
      <c r="JP26" s="61"/>
      <c r="JQ26" s="61"/>
      <c r="JR26" s="61"/>
      <c r="JS26" s="61"/>
      <c r="JT26" s="61"/>
      <c r="JU26" s="61"/>
      <c r="JV26" s="61"/>
      <c r="JW26" s="61"/>
      <c r="JX26" s="61"/>
      <c r="JY26" s="61"/>
      <c r="JZ26" s="61"/>
      <c r="KA26" s="61"/>
      <c r="KB26" s="61"/>
      <c r="KC26" s="61"/>
      <c r="KD26" s="61"/>
      <c r="KE26" s="61"/>
      <c r="KF26" s="61"/>
      <c r="KG26" s="61"/>
      <c r="KH26" s="61"/>
      <c r="KI26" s="61"/>
      <c r="KJ26" s="61"/>
      <c r="KK26" s="61"/>
      <c r="KL26" s="61"/>
      <c r="KM26" s="61"/>
      <c r="KN26" s="61"/>
      <c r="KO26" s="61"/>
      <c r="KP26" s="61"/>
      <c r="KQ26" s="61"/>
      <c r="KR26" s="61"/>
      <c r="KS26" s="61"/>
      <c r="KT26" s="61"/>
      <c r="KU26" s="61"/>
      <c r="KV26" s="61"/>
      <c r="KW26" s="61"/>
      <c r="KX26" s="61"/>
      <c r="KY26" s="61"/>
      <c r="KZ26" s="61"/>
      <c r="LA26" s="61"/>
      <c r="LB26" s="61"/>
      <c r="LC26" s="61"/>
      <c r="LD26" s="61"/>
      <c r="LE26" s="61"/>
      <c r="LF26" s="61"/>
      <c r="LG26" s="61"/>
      <c r="LH26" s="61"/>
      <c r="LI26" s="61"/>
      <c r="LJ26" s="61"/>
      <c r="LK26" s="61"/>
      <c r="LL26" s="61"/>
      <c r="LM26" s="61"/>
      <c r="LN26" s="61"/>
      <c r="LO26" s="61"/>
      <c r="LP26" s="61"/>
      <c r="LQ26" s="61"/>
      <c r="LR26" s="61"/>
      <c r="LS26" s="61"/>
      <c r="LT26" s="61"/>
      <c r="LU26" s="61"/>
      <c r="LV26" s="61"/>
      <c r="LW26" s="61"/>
      <c r="LX26" s="61"/>
      <c r="LY26" s="61"/>
      <c r="LZ26" s="61"/>
      <c r="MA26" s="61"/>
      <c r="MB26" s="61"/>
      <c r="MC26" s="61"/>
      <c r="MD26" s="61"/>
      <c r="ME26" s="61"/>
      <c r="MF26" s="61"/>
      <c r="MG26" s="61"/>
      <c r="MH26" s="61"/>
      <c r="MI26" s="61"/>
      <c r="MJ26" s="61"/>
      <c r="MK26" s="61"/>
      <c r="ML26" s="61"/>
      <c r="MM26" s="61"/>
      <c r="MN26" s="61"/>
      <c r="MO26" s="61"/>
      <c r="MP26" s="61"/>
      <c r="MQ26" s="61"/>
      <c r="MR26" s="61"/>
      <c r="MS26" s="61"/>
      <c r="MT26" s="61"/>
      <c r="MU26" s="61"/>
      <c r="MV26" s="61"/>
      <c r="MW26" s="61"/>
      <c r="MX26" s="61"/>
      <c r="MY26" s="61"/>
      <c r="MZ26" s="61"/>
      <c r="NA26" s="61"/>
      <c r="NB26" s="61"/>
      <c r="NC26" s="61"/>
      <c r="ND26" s="61"/>
      <c r="NE26" s="61"/>
      <c r="NF26" s="61"/>
      <c r="NG26" s="61"/>
      <c r="NH26" s="61"/>
      <c r="NI26" s="61"/>
      <c r="NJ26" s="61"/>
      <c r="NK26" s="61"/>
      <c r="NL26" s="61"/>
      <c r="NM26" s="61"/>
      <c r="NN26" s="61"/>
      <c r="NO26" s="61"/>
      <c r="NP26" s="61"/>
      <c r="NQ26" s="61"/>
      <c r="NR26" s="61"/>
      <c r="NS26" s="61"/>
      <c r="NT26" s="61"/>
      <c r="NU26" s="61"/>
      <c r="NV26" s="61"/>
      <c r="NW26" s="61"/>
      <c r="NX26" s="61"/>
      <c r="NY26" s="61"/>
      <c r="NZ26" s="61"/>
      <c r="OA26" s="61"/>
      <c r="OB26" s="61"/>
      <c r="OC26" s="61"/>
      <c r="OD26" s="61"/>
      <c r="OE26" s="61"/>
      <c r="OF26" s="61"/>
      <c r="OG26" s="61"/>
      <c r="OH26" s="61"/>
      <c r="OI26" s="61"/>
      <c r="OJ26" s="61"/>
      <c r="OK26" s="61"/>
      <c r="OL26" s="61"/>
      <c r="OM26" s="61"/>
      <c r="ON26" s="61"/>
      <c r="OO26" s="61"/>
      <c r="OP26" s="61"/>
      <c r="OQ26" s="61"/>
      <c r="OR26" s="61"/>
      <c r="OS26" s="61"/>
      <c r="OT26" s="61"/>
      <c r="OU26" s="61"/>
      <c r="OV26" s="61"/>
      <c r="OW26" s="61"/>
      <c r="OX26" s="61"/>
      <c r="OY26" s="61"/>
      <c r="OZ26" s="61"/>
      <c r="PA26" s="61"/>
      <c r="PB26" s="61"/>
      <c r="PC26" s="61"/>
      <c r="PD26" s="61"/>
      <c r="PE26" s="61"/>
      <c r="PF26" s="61"/>
      <c r="PG26" s="61"/>
      <c r="PH26" s="61"/>
      <c r="PI26" s="61"/>
      <c r="PJ26" s="61"/>
      <c r="PK26" s="61"/>
      <c r="PL26" s="61"/>
      <c r="PM26" s="61"/>
      <c r="PN26" s="61"/>
      <c r="PO26" s="61"/>
      <c r="PP26" s="61"/>
      <c r="PQ26" s="61"/>
      <c r="PR26" s="61"/>
      <c r="PS26" s="61"/>
      <c r="PT26" s="61"/>
      <c r="PU26" s="61"/>
      <c r="PV26" s="61"/>
      <c r="PW26" s="61"/>
      <c r="PX26" s="61"/>
      <c r="PY26" s="61"/>
      <c r="PZ26" s="61"/>
      <c r="QA26" s="61"/>
      <c r="QB26" s="61"/>
      <c r="QC26" s="61"/>
      <c r="QD26" s="61"/>
      <c r="QE26" s="61"/>
      <c r="QF26" s="61"/>
      <c r="QG26" s="61"/>
      <c r="QH26" s="61"/>
      <c r="QI26" s="61"/>
      <c r="QJ26" s="61"/>
      <c r="QK26" s="61"/>
      <c r="QL26" s="61"/>
      <c r="QM26" s="61"/>
      <c r="QN26" s="61"/>
      <c r="QO26" s="61"/>
      <c r="QP26" s="61"/>
      <c r="QQ26" s="61"/>
      <c r="QR26" s="61"/>
      <c r="QS26" s="61"/>
      <c r="QT26" s="61"/>
      <c r="QU26" s="61"/>
      <c r="QV26" s="61"/>
      <c r="QW26" s="61"/>
      <c r="QX26" s="61"/>
      <c r="QY26" s="61"/>
      <c r="QZ26" s="61"/>
      <c r="RA26" s="61"/>
      <c r="RB26" s="61"/>
      <c r="RC26" s="61"/>
      <c r="RD26" s="61"/>
      <c r="RE26" s="61"/>
      <c r="RF26" s="61"/>
      <c r="RG26" s="61"/>
      <c r="RH26" s="61"/>
      <c r="RI26" s="61"/>
      <c r="RJ26" s="61"/>
      <c r="RK26" s="61"/>
      <c r="RL26" s="61"/>
      <c r="RM26" s="61"/>
      <c r="RN26" s="61"/>
      <c r="RO26" s="61"/>
      <c r="RP26" s="61"/>
      <c r="RQ26" s="61"/>
      <c r="RR26" s="61"/>
      <c r="RS26" s="61"/>
      <c r="RT26" s="61"/>
      <c r="RU26" s="61"/>
      <c r="RV26" s="61"/>
      <c r="RW26" s="61"/>
      <c r="RX26" s="61"/>
      <c r="RY26" s="61"/>
      <c r="RZ26" s="61"/>
      <c r="SA26" s="61"/>
      <c r="SB26" s="61"/>
      <c r="SC26" s="61"/>
      <c r="SD26" s="61"/>
      <c r="SE26" s="61"/>
      <c r="SF26" s="61"/>
      <c r="SG26" s="61"/>
      <c r="SH26" s="61"/>
      <c r="SI26" s="61"/>
      <c r="SJ26" s="61"/>
      <c r="SK26" s="61"/>
      <c r="SL26" s="61"/>
      <c r="SM26" s="61"/>
      <c r="SN26" s="61"/>
      <c r="SO26" s="61"/>
      <c r="SP26" s="61"/>
      <c r="SQ26" s="61"/>
      <c r="SR26" s="61"/>
      <c r="SS26" s="61"/>
      <c r="ST26" s="61"/>
      <c r="SU26" s="61"/>
      <c r="SV26" s="61"/>
      <c r="SW26" s="61"/>
      <c r="SX26" s="61"/>
      <c r="SY26" s="61"/>
      <c r="SZ26" s="61"/>
      <c r="TA26" s="61"/>
      <c r="TB26" s="61"/>
      <c r="TC26" s="61"/>
      <c r="TD26" s="61"/>
      <c r="TE26" s="61"/>
      <c r="TF26" s="61"/>
      <c r="TG26" s="61"/>
      <c r="TH26" s="61"/>
      <c r="TI26" s="61"/>
      <c r="TJ26" s="61"/>
      <c r="TK26" s="61"/>
      <c r="TL26" s="61"/>
      <c r="TM26" s="61"/>
      <c r="TN26" s="61"/>
      <c r="TO26" s="61"/>
      <c r="TP26" s="61"/>
      <c r="TQ26" s="61"/>
      <c r="TR26" s="61"/>
      <c r="TS26" s="61"/>
      <c r="TT26" s="61"/>
      <c r="TU26" s="61"/>
      <c r="TV26" s="61"/>
      <c r="TW26" s="61"/>
      <c r="TX26" s="61"/>
      <c r="TY26" s="61"/>
      <c r="TZ26" s="61"/>
      <c r="UA26" s="61"/>
      <c r="UB26" s="61"/>
      <c r="UC26" s="61"/>
      <c r="UD26" s="61"/>
      <c r="UE26" s="61"/>
      <c r="UF26" s="61"/>
      <c r="UG26" s="61"/>
      <c r="UH26" s="61"/>
      <c r="UI26" s="61"/>
      <c r="UJ26" s="61"/>
      <c r="UK26" s="61"/>
      <c r="UL26" s="61"/>
      <c r="UM26" s="61"/>
      <c r="UN26" s="61"/>
      <c r="UO26" s="61"/>
      <c r="UP26" s="61"/>
      <c r="UQ26" s="61"/>
      <c r="UR26" s="61"/>
      <c r="US26" s="61"/>
      <c r="UT26" s="61"/>
      <c r="UU26" s="61"/>
      <c r="UV26" s="61"/>
      <c r="UW26" s="61"/>
      <c r="UX26" s="61"/>
      <c r="UY26" s="61"/>
      <c r="UZ26" s="61"/>
      <c r="VA26" s="61"/>
      <c r="VB26" s="61"/>
      <c r="VC26" s="61"/>
      <c r="VD26" s="61"/>
      <c r="VE26" s="61"/>
      <c r="VF26" s="61"/>
      <c r="VG26" s="61"/>
      <c r="VH26" s="61"/>
      <c r="VI26" s="61"/>
      <c r="VJ26" s="61"/>
      <c r="VK26" s="61"/>
      <c r="VL26" s="61"/>
      <c r="VM26" s="61"/>
      <c r="VN26" s="61"/>
      <c r="VO26" s="61"/>
      <c r="VP26" s="61"/>
      <c r="VQ26" s="61"/>
      <c r="VR26" s="61"/>
      <c r="VS26" s="61"/>
      <c r="VT26" s="61"/>
      <c r="VU26" s="61"/>
      <c r="VV26" s="61"/>
      <c r="VW26" s="61"/>
      <c r="VX26" s="61"/>
      <c r="VY26" s="61"/>
      <c r="VZ26" s="61"/>
      <c r="WA26" s="61"/>
      <c r="WB26" s="61"/>
      <c r="WC26" s="61"/>
      <c r="WD26" s="61"/>
      <c r="WE26" s="61"/>
      <c r="WF26" s="61"/>
      <c r="WG26" s="61"/>
      <c r="WH26" s="61"/>
      <c r="WI26" s="61"/>
      <c r="WJ26" s="61"/>
      <c r="WK26" s="61"/>
      <c r="WL26" s="61"/>
      <c r="WM26" s="61"/>
      <c r="WN26" s="61"/>
      <c r="WO26" s="61"/>
      <c r="WP26" s="61"/>
      <c r="WQ26" s="61"/>
      <c r="WR26" s="61"/>
      <c r="WS26" s="61"/>
      <c r="WT26" s="61"/>
      <c r="WU26" s="61"/>
      <c r="WV26" s="61"/>
      <c r="WW26" s="61"/>
      <c r="WX26" s="61"/>
      <c r="WY26" s="61"/>
      <c r="WZ26" s="61"/>
      <c r="XA26" s="61"/>
      <c r="XB26" s="61"/>
      <c r="XC26" s="61"/>
      <c r="XD26" s="61"/>
      <c r="XE26" s="61"/>
      <c r="XF26" s="61"/>
      <c r="XG26" s="61"/>
      <c r="XH26" s="61"/>
      <c r="XI26" s="61"/>
      <c r="XJ26" s="61"/>
      <c r="XK26" s="61"/>
      <c r="XL26" s="61"/>
      <c r="XM26" s="61"/>
      <c r="XN26" s="61"/>
      <c r="XO26" s="61"/>
      <c r="XP26" s="61"/>
      <c r="XQ26" s="61"/>
      <c r="XR26" s="61"/>
      <c r="XS26" s="61"/>
      <c r="XT26" s="61"/>
      <c r="XU26" s="61"/>
      <c r="XV26" s="61"/>
      <c r="XW26" s="61"/>
      <c r="XX26" s="61"/>
      <c r="XY26" s="61"/>
      <c r="XZ26" s="61"/>
      <c r="YA26" s="61"/>
      <c r="YB26" s="61"/>
      <c r="YC26" s="61"/>
      <c r="YD26" s="61"/>
      <c r="YE26" s="61"/>
      <c r="YF26" s="61"/>
      <c r="YG26" s="61"/>
      <c r="YH26" s="61"/>
      <c r="YI26" s="61"/>
      <c r="YJ26" s="61"/>
      <c r="YK26" s="61"/>
      <c r="YL26" s="61"/>
      <c r="YM26" s="61"/>
      <c r="YN26" s="61"/>
      <c r="YO26" s="61"/>
      <c r="YP26" s="61"/>
      <c r="YQ26" s="61"/>
      <c r="YR26" s="61"/>
      <c r="YS26" s="61"/>
      <c r="YT26" s="61"/>
      <c r="YU26" s="61"/>
      <c r="YV26" s="61"/>
      <c r="YW26" s="61"/>
      <c r="YX26" s="61"/>
      <c r="YY26" s="61"/>
      <c r="YZ26" s="61"/>
      <c r="ZA26" s="61"/>
      <c r="ZB26" s="61"/>
      <c r="ZC26" s="61"/>
      <c r="ZD26" s="61"/>
      <c r="ZE26" s="61"/>
      <c r="ZF26" s="61"/>
      <c r="ZG26" s="61"/>
      <c r="ZH26" s="61"/>
      <c r="ZI26" s="61"/>
      <c r="ZJ26" s="61"/>
      <c r="ZK26" s="61"/>
      <c r="ZL26" s="61"/>
      <c r="ZM26" s="61"/>
      <c r="ZN26" s="61"/>
      <c r="ZO26" s="61"/>
      <c r="ZP26" s="61"/>
      <c r="ZQ26" s="61"/>
      <c r="ZR26" s="61"/>
      <c r="ZS26" s="61"/>
      <c r="ZT26" s="61"/>
      <c r="ZU26" s="61"/>
      <c r="ZV26" s="61"/>
      <c r="ZW26" s="61"/>
      <c r="ZX26" s="61"/>
      <c r="ZY26" s="61"/>
      <c r="ZZ26" s="61"/>
      <c r="AAA26" s="61"/>
      <c r="AAB26" s="61"/>
      <c r="AAC26" s="61"/>
      <c r="AAD26" s="61"/>
      <c r="AAE26" s="61"/>
      <c r="AAF26" s="61"/>
      <c r="AAG26" s="61"/>
      <c r="AAH26" s="61"/>
      <c r="AAI26" s="61"/>
      <c r="AAJ26" s="61"/>
      <c r="AAK26" s="61"/>
      <c r="AAL26" s="61"/>
      <c r="AAM26" s="61"/>
      <c r="AAN26" s="61"/>
      <c r="AAO26" s="61"/>
      <c r="AAP26" s="61"/>
      <c r="AAQ26" s="61"/>
      <c r="AAR26" s="61"/>
      <c r="AAS26" s="61"/>
      <c r="AAT26" s="61"/>
      <c r="AAU26" s="61"/>
      <c r="AAV26" s="61"/>
      <c r="AAW26" s="61"/>
      <c r="AAX26" s="61"/>
      <c r="AAY26" s="61"/>
      <c r="AAZ26" s="61"/>
      <c r="ABA26" s="61"/>
      <c r="ABB26" s="61"/>
      <c r="ABC26" s="61"/>
      <c r="ABD26" s="61"/>
      <c r="ABE26" s="61"/>
      <c r="ABF26" s="61"/>
      <c r="ABG26" s="61"/>
      <c r="ABH26" s="61"/>
      <c r="ABI26" s="61"/>
      <c r="ABJ26" s="61"/>
      <c r="ABK26" s="61"/>
      <c r="ABL26" s="61"/>
      <c r="ABM26" s="61"/>
      <c r="ABN26" s="61"/>
      <c r="ABO26" s="61"/>
      <c r="ABP26" s="61"/>
      <c r="ABQ26" s="61"/>
      <c r="ABR26" s="61"/>
      <c r="ABS26" s="61"/>
      <c r="ABT26" s="61"/>
      <c r="ABU26" s="61"/>
      <c r="ABV26" s="61"/>
      <c r="ABW26" s="61"/>
      <c r="ABX26" s="61"/>
      <c r="ABY26" s="61"/>
      <c r="ABZ26" s="61"/>
      <c r="ACA26" s="61"/>
      <c r="ACB26" s="61"/>
      <c r="ACC26" s="61"/>
      <c r="ACD26" s="61"/>
      <c r="ACE26" s="61"/>
      <c r="ACF26" s="61"/>
      <c r="ACG26" s="61"/>
      <c r="ACH26" s="61"/>
      <c r="ACI26" s="61"/>
      <c r="ACJ26" s="61"/>
      <c r="ACK26" s="61"/>
      <c r="ACL26" s="61"/>
      <c r="ACM26" s="61"/>
      <c r="ACN26" s="61"/>
      <c r="ACO26" s="61"/>
      <c r="ACP26" s="61"/>
      <c r="ACQ26" s="61"/>
      <c r="ACR26" s="61"/>
      <c r="ACS26" s="61"/>
      <c r="ACT26" s="61"/>
      <c r="ACU26" s="61"/>
      <c r="ACV26" s="61"/>
      <c r="ACW26" s="61"/>
      <c r="ACX26" s="61"/>
      <c r="ACY26" s="61"/>
      <c r="ACZ26" s="61"/>
      <c r="ADA26" s="61"/>
      <c r="ADB26" s="61"/>
      <c r="ADC26" s="61"/>
      <c r="ADD26" s="61"/>
      <c r="ADE26" s="61"/>
      <c r="ADF26" s="61"/>
      <c r="ADG26" s="61"/>
    </row>
    <row r="27" spans="1:792" ht="15.75">
      <c r="A27" s="81"/>
      <c r="B27" s="81"/>
      <c r="D27" s="81"/>
      <c r="E27" s="158"/>
      <c r="G27" s="159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  <c r="IR27" s="61"/>
      <c r="IS27" s="61"/>
      <c r="IT27" s="61"/>
      <c r="IU27" s="61"/>
      <c r="IV27" s="61"/>
      <c r="IW27" s="61"/>
      <c r="IX27" s="61"/>
      <c r="IY27" s="61"/>
      <c r="IZ27" s="61"/>
      <c r="JA27" s="61"/>
      <c r="JB27" s="61"/>
      <c r="JC27" s="61"/>
      <c r="JD27" s="61"/>
      <c r="JE27" s="61"/>
      <c r="JF27" s="61"/>
      <c r="JG27" s="61"/>
      <c r="JH27" s="61"/>
      <c r="JI27" s="61"/>
      <c r="JJ27" s="61"/>
      <c r="JK27" s="61"/>
      <c r="JL27" s="61"/>
      <c r="JM27" s="61"/>
      <c r="JN27" s="61"/>
      <c r="JO27" s="61"/>
      <c r="JP27" s="61"/>
      <c r="JQ27" s="61"/>
      <c r="JR27" s="61"/>
      <c r="JS27" s="61"/>
      <c r="JT27" s="61"/>
      <c r="JU27" s="61"/>
      <c r="JV27" s="61"/>
      <c r="JW27" s="61"/>
      <c r="JX27" s="61"/>
      <c r="JY27" s="61"/>
      <c r="JZ27" s="61"/>
      <c r="KA27" s="61"/>
      <c r="KB27" s="61"/>
      <c r="KC27" s="61"/>
      <c r="KD27" s="61"/>
      <c r="KE27" s="61"/>
      <c r="KF27" s="61"/>
      <c r="KG27" s="61"/>
      <c r="KH27" s="61"/>
      <c r="KI27" s="61"/>
      <c r="KJ27" s="61"/>
      <c r="KK27" s="61"/>
      <c r="KL27" s="61"/>
      <c r="KM27" s="61"/>
      <c r="KN27" s="61"/>
      <c r="KO27" s="61"/>
      <c r="KP27" s="61"/>
      <c r="KQ27" s="61"/>
      <c r="KR27" s="61"/>
      <c r="KS27" s="61"/>
      <c r="KT27" s="61"/>
      <c r="KU27" s="61"/>
      <c r="KV27" s="61"/>
      <c r="KW27" s="61"/>
      <c r="KX27" s="61"/>
      <c r="KY27" s="61"/>
      <c r="KZ27" s="61"/>
      <c r="LA27" s="61"/>
      <c r="LB27" s="61"/>
      <c r="LC27" s="61"/>
      <c r="LD27" s="61"/>
      <c r="LE27" s="61"/>
      <c r="LF27" s="61"/>
      <c r="LG27" s="61"/>
      <c r="LH27" s="61"/>
      <c r="LI27" s="61"/>
      <c r="LJ27" s="61"/>
      <c r="LK27" s="61"/>
      <c r="LL27" s="61"/>
      <c r="LM27" s="61"/>
      <c r="LN27" s="61"/>
      <c r="LO27" s="61"/>
      <c r="LP27" s="61"/>
      <c r="LQ27" s="61"/>
      <c r="LR27" s="61"/>
      <c r="LS27" s="61"/>
      <c r="LT27" s="61"/>
      <c r="LU27" s="61"/>
      <c r="LV27" s="61"/>
      <c r="LW27" s="61"/>
      <c r="LX27" s="61"/>
      <c r="LY27" s="61"/>
      <c r="LZ27" s="61"/>
      <c r="MA27" s="61"/>
      <c r="MB27" s="61"/>
      <c r="MC27" s="61"/>
      <c r="MD27" s="61"/>
      <c r="ME27" s="61"/>
      <c r="MF27" s="61"/>
      <c r="MG27" s="61"/>
      <c r="MH27" s="61"/>
      <c r="MI27" s="61"/>
      <c r="MJ27" s="61"/>
      <c r="MK27" s="61"/>
      <c r="ML27" s="61"/>
      <c r="MM27" s="61"/>
      <c r="MN27" s="61"/>
      <c r="MO27" s="61"/>
      <c r="MP27" s="61"/>
      <c r="MQ27" s="61"/>
      <c r="MR27" s="61"/>
      <c r="MS27" s="61"/>
      <c r="MT27" s="61"/>
      <c r="MU27" s="61"/>
      <c r="MV27" s="61"/>
      <c r="MW27" s="61"/>
      <c r="MX27" s="61"/>
      <c r="MY27" s="61"/>
      <c r="MZ27" s="61"/>
      <c r="NA27" s="61"/>
      <c r="NB27" s="61"/>
      <c r="NC27" s="61"/>
      <c r="ND27" s="61"/>
      <c r="NE27" s="61"/>
      <c r="NF27" s="61"/>
      <c r="NG27" s="61"/>
      <c r="NH27" s="61"/>
      <c r="NI27" s="61"/>
      <c r="NJ27" s="61"/>
      <c r="NK27" s="61"/>
      <c r="NL27" s="61"/>
      <c r="NM27" s="61"/>
      <c r="NN27" s="61"/>
      <c r="NO27" s="61"/>
      <c r="NP27" s="61"/>
      <c r="NQ27" s="61"/>
      <c r="NR27" s="61"/>
      <c r="NS27" s="61"/>
      <c r="NT27" s="61"/>
      <c r="NU27" s="61"/>
      <c r="NV27" s="61"/>
      <c r="NW27" s="61"/>
      <c r="NX27" s="61"/>
      <c r="NY27" s="61"/>
      <c r="NZ27" s="61"/>
      <c r="OA27" s="61"/>
      <c r="OB27" s="61"/>
      <c r="OC27" s="61"/>
      <c r="OD27" s="61"/>
      <c r="OE27" s="61"/>
      <c r="OF27" s="61"/>
      <c r="OG27" s="61"/>
      <c r="OH27" s="61"/>
      <c r="OI27" s="61"/>
      <c r="OJ27" s="61"/>
      <c r="OK27" s="61"/>
      <c r="OL27" s="61"/>
      <c r="OM27" s="61"/>
      <c r="ON27" s="61"/>
      <c r="OO27" s="61"/>
      <c r="OP27" s="61"/>
      <c r="OQ27" s="61"/>
      <c r="OR27" s="61"/>
      <c r="OS27" s="61"/>
      <c r="OT27" s="61"/>
      <c r="OU27" s="61"/>
      <c r="OV27" s="61"/>
      <c r="OW27" s="61"/>
      <c r="OX27" s="61"/>
      <c r="OY27" s="61"/>
      <c r="OZ27" s="61"/>
      <c r="PA27" s="61"/>
      <c r="PB27" s="61"/>
      <c r="PC27" s="61"/>
      <c r="PD27" s="61"/>
      <c r="PE27" s="61"/>
      <c r="PF27" s="61"/>
      <c r="PG27" s="61"/>
      <c r="PH27" s="61"/>
      <c r="PI27" s="61"/>
      <c r="PJ27" s="61"/>
      <c r="PK27" s="61"/>
      <c r="PL27" s="61"/>
      <c r="PM27" s="61"/>
      <c r="PN27" s="61"/>
      <c r="PO27" s="61"/>
      <c r="PP27" s="61"/>
      <c r="PQ27" s="61"/>
      <c r="PR27" s="61"/>
      <c r="PS27" s="61"/>
      <c r="PT27" s="61"/>
      <c r="PU27" s="61"/>
      <c r="PV27" s="61"/>
      <c r="PW27" s="61"/>
      <c r="PX27" s="61"/>
      <c r="PY27" s="61"/>
      <c r="PZ27" s="61"/>
      <c r="QA27" s="61"/>
      <c r="QB27" s="61"/>
      <c r="QC27" s="61"/>
      <c r="QD27" s="61"/>
      <c r="QE27" s="61"/>
      <c r="QF27" s="61"/>
      <c r="QG27" s="61"/>
      <c r="QH27" s="61"/>
      <c r="QI27" s="61"/>
      <c r="QJ27" s="61"/>
      <c r="QK27" s="61"/>
      <c r="QL27" s="61"/>
      <c r="QM27" s="61"/>
      <c r="QN27" s="61"/>
      <c r="QO27" s="61"/>
      <c r="QP27" s="61"/>
      <c r="QQ27" s="61"/>
      <c r="QR27" s="61"/>
      <c r="QS27" s="61"/>
      <c r="QT27" s="61"/>
      <c r="QU27" s="61"/>
      <c r="QV27" s="61"/>
      <c r="QW27" s="61"/>
      <c r="QX27" s="61"/>
      <c r="QY27" s="61"/>
      <c r="QZ27" s="61"/>
      <c r="RA27" s="61"/>
      <c r="RB27" s="61"/>
      <c r="RC27" s="61"/>
      <c r="RD27" s="61"/>
      <c r="RE27" s="61"/>
      <c r="RF27" s="61"/>
      <c r="RG27" s="61"/>
      <c r="RH27" s="61"/>
      <c r="RI27" s="61"/>
      <c r="RJ27" s="61"/>
      <c r="RK27" s="61"/>
      <c r="RL27" s="61"/>
      <c r="RM27" s="61"/>
      <c r="RN27" s="61"/>
      <c r="RO27" s="61"/>
      <c r="RP27" s="61"/>
      <c r="RQ27" s="61"/>
      <c r="RR27" s="61"/>
      <c r="RS27" s="61"/>
      <c r="RT27" s="61"/>
      <c r="RU27" s="61"/>
      <c r="RV27" s="61"/>
      <c r="RW27" s="61"/>
      <c r="RX27" s="61"/>
      <c r="RY27" s="61"/>
      <c r="RZ27" s="61"/>
      <c r="SA27" s="61"/>
      <c r="SB27" s="61"/>
      <c r="SC27" s="61"/>
      <c r="SD27" s="61"/>
      <c r="SE27" s="61"/>
      <c r="SF27" s="61"/>
      <c r="SG27" s="61"/>
      <c r="SH27" s="61"/>
      <c r="SI27" s="61"/>
      <c r="SJ27" s="61"/>
      <c r="SK27" s="61"/>
      <c r="SL27" s="61"/>
      <c r="SM27" s="61"/>
      <c r="SN27" s="61"/>
      <c r="SO27" s="61"/>
      <c r="SP27" s="61"/>
      <c r="SQ27" s="61"/>
      <c r="SR27" s="61"/>
      <c r="SS27" s="61"/>
      <c r="ST27" s="61"/>
      <c r="SU27" s="61"/>
      <c r="SV27" s="61"/>
      <c r="SW27" s="61"/>
      <c r="SX27" s="61"/>
      <c r="SY27" s="61"/>
      <c r="SZ27" s="61"/>
      <c r="TA27" s="61"/>
      <c r="TB27" s="61"/>
      <c r="TC27" s="61"/>
      <c r="TD27" s="61"/>
      <c r="TE27" s="61"/>
      <c r="TF27" s="61"/>
      <c r="TG27" s="61"/>
      <c r="TH27" s="61"/>
      <c r="TI27" s="61"/>
      <c r="TJ27" s="61"/>
      <c r="TK27" s="61"/>
      <c r="TL27" s="61"/>
      <c r="TM27" s="61"/>
      <c r="TN27" s="61"/>
      <c r="TO27" s="61"/>
      <c r="TP27" s="61"/>
      <c r="TQ27" s="61"/>
      <c r="TR27" s="61"/>
      <c r="TS27" s="61"/>
      <c r="TT27" s="61"/>
      <c r="TU27" s="61"/>
      <c r="TV27" s="61"/>
      <c r="TW27" s="61"/>
      <c r="TX27" s="61"/>
      <c r="TY27" s="61"/>
      <c r="TZ27" s="61"/>
      <c r="UA27" s="61"/>
      <c r="UB27" s="61"/>
      <c r="UC27" s="61"/>
      <c r="UD27" s="61"/>
      <c r="UE27" s="61"/>
      <c r="UF27" s="61"/>
      <c r="UG27" s="61"/>
      <c r="UH27" s="61"/>
      <c r="UI27" s="61"/>
      <c r="UJ27" s="61"/>
      <c r="UK27" s="61"/>
      <c r="UL27" s="61"/>
      <c r="UM27" s="61"/>
      <c r="UN27" s="61"/>
      <c r="UO27" s="61"/>
      <c r="UP27" s="61"/>
      <c r="UQ27" s="61"/>
      <c r="UR27" s="61"/>
      <c r="US27" s="61"/>
      <c r="UT27" s="61"/>
      <c r="UU27" s="61"/>
      <c r="UV27" s="61"/>
      <c r="UW27" s="61"/>
      <c r="UX27" s="61"/>
      <c r="UY27" s="61"/>
      <c r="UZ27" s="61"/>
      <c r="VA27" s="61"/>
      <c r="VB27" s="61"/>
      <c r="VC27" s="61"/>
      <c r="VD27" s="61"/>
      <c r="VE27" s="61"/>
      <c r="VF27" s="61"/>
      <c r="VG27" s="61"/>
      <c r="VH27" s="61"/>
      <c r="VI27" s="61"/>
      <c r="VJ27" s="61"/>
      <c r="VK27" s="61"/>
      <c r="VL27" s="61"/>
      <c r="VM27" s="61"/>
      <c r="VN27" s="61"/>
      <c r="VO27" s="61"/>
      <c r="VP27" s="61"/>
      <c r="VQ27" s="61"/>
      <c r="VR27" s="61"/>
      <c r="VS27" s="61"/>
      <c r="VT27" s="61"/>
      <c r="VU27" s="61"/>
      <c r="VV27" s="61"/>
      <c r="VW27" s="61"/>
      <c r="VX27" s="61"/>
      <c r="VY27" s="61"/>
      <c r="VZ27" s="61"/>
      <c r="WA27" s="61"/>
      <c r="WB27" s="61"/>
      <c r="WC27" s="61"/>
      <c r="WD27" s="61"/>
      <c r="WE27" s="61"/>
      <c r="WF27" s="61"/>
      <c r="WG27" s="61"/>
      <c r="WH27" s="61"/>
      <c r="WI27" s="61"/>
      <c r="WJ27" s="61"/>
      <c r="WK27" s="61"/>
      <c r="WL27" s="61"/>
      <c r="WM27" s="61"/>
      <c r="WN27" s="61"/>
      <c r="WO27" s="61"/>
      <c r="WP27" s="61"/>
      <c r="WQ27" s="61"/>
      <c r="WR27" s="61"/>
      <c r="WS27" s="61"/>
      <c r="WT27" s="61"/>
      <c r="WU27" s="61"/>
      <c r="WV27" s="61"/>
      <c r="WW27" s="61"/>
      <c r="WX27" s="61"/>
      <c r="WY27" s="61"/>
      <c r="WZ27" s="61"/>
      <c r="XA27" s="61"/>
      <c r="XB27" s="61"/>
      <c r="XC27" s="61"/>
      <c r="XD27" s="61"/>
      <c r="XE27" s="61"/>
      <c r="XF27" s="61"/>
      <c r="XG27" s="61"/>
      <c r="XH27" s="61"/>
      <c r="XI27" s="61"/>
      <c r="XJ27" s="61"/>
      <c r="XK27" s="61"/>
      <c r="XL27" s="61"/>
      <c r="XM27" s="61"/>
      <c r="XN27" s="61"/>
      <c r="XO27" s="61"/>
      <c r="XP27" s="61"/>
      <c r="XQ27" s="61"/>
      <c r="XR27" s="61"/>
      <c r="XS27" s="61"/>
      <c r="XT27" s="61"/>
      <c r="XU27" s="61"/>
      <c r="XV27" s="61"/>
      <c r="XW27" s="61"/>
      <c r="XX27" s="61"/>
      <c r="XY27" s="61"/>
      <c r="XZ27" s="61"/>
      <c r="YA27" s="61"/>
      <c r="YB27" s="61"/>
      <c r="YC27" s="61"/>
      <c r="YD27" s="61"/>
      <c r="YE27" s="61"/>
      <c r="YF27" s="61"/>
      <c r="YG27" s="61"/>
      <c r="YH27" s="61"/>
      <c r="YI27" s="61"/>
      <c r="YJ27" s="61"/>
      <c r="YK27" s="61"/>
      <c r="YL27" s="61"/>
      <c r="YM27" s="61"/>
      <c r="YN27" s="61"/>
      <c r="YO27" s="61"/>
      <c r="YP27" s="61"/>
      <c r="YQ27" s="61"/>
      <c r="YR27" s="61"/>
      <c r="YS27" s="61"/>
      <c r="YT27" s="61"/>
      <c r="YU27" s="61"/>
      <c r="YV27" s="61"/>
      <c r="YW27" s="61"/>
      <c r="YX27" s="61"/>
      <c r="YY27" s="61"/>
      <c r="YZ27" s="61"/>
      <c r="ZA27" s="61"/>
      <c r="ZB27" s="61"/>
      <c r="ZC27" s="61"/>
      <c r="ZD27" s="61"/>
      <c r="ZE27" s="61"/>
      <c r="ZF27" s="61"/>
      <c r="ZG27" s="61"/>
      <c r="ZH27" s="61"/>
      <c r="ZI27" s="61"/>
      <c r="ZJ27" s="61"/>
      <c r="ZK27" s="61"/>
      <c r="ZL27" s="61"/>
      <c r="ZM27" s="61"/>
      <c r="ZN27" s="61"/>
      <c r="ZO27" s="61"/>
      <c r="ZP27" s="61"/>
      <c r="ZQ27" s="61"/>
      <c r="ZR27" s="61"/>
      <c r="ZS27" s="61"/>
      <c r="ZT27" s="61"/>
      <c r="ZU27" s="61"/>
      <c r="ZV27" s="61"/>
      <c r="ZW27" s="61"/>
      <c r="ZX27" s="61"/>
      <c r="ZY27" s="61"/>
      <c r="ZZ27" s="61"/>
      <c r="AAA27" s="61"/>
      <c r="AAB27" s="61"/>
      <c r="AAC27" s="61"/>
      <c r="AAD27" s="61"/>
      <c r="AAE27" s="61"/>
      <c r="AAF27" s="61"/>
      <c r="AAG27" s="61"/>
      <c r="AAH27" s="61"/>
      <c r="AAI27" s="61"/>
      <c r="AAJ27" s="61"/>
      <c r="AAK27" s="61"/>
      <c r="AAL27" s="61"/>
      <c r="AAM27" s="61"/>
      <c r="AAN27" s="61"/>
      <c r="AAO27" s="61"/>
      <c r="AAP27" s="61"/>
      <c r="AAQ27" s="61"/>
      <c r="AAR27" s="61"/>
      <c r="AAS27" s="61"/>
      <c r="AAT27" s="61"/>
      <c r="AAU27" s="61"/>
      <c r="AAV27" s="61"/>
      <c r="AAW27" s="61"/>
      <c r="AAX27" s="61"/>
      <c r="AAY27" s="61"/>
      <c r="AAZ27" s="61"/>
      <c r="ABA27" s="61"/>
      <c r="ABB27" s="61"/>
      <c r="ABC27" s="61"/>
      <c r="ABD27" s="61"/>
      <c r="ABE27" s="61"/>
      <c r="ABF27" s="61"/>
      <c r="ABG27" s="61"/>
      <c r="ABH27" s="61"/>
      <c r="ABI27" s="61"/>
      <c r="ABJ27" s="61"/>
      <c r="ABK27" s="61"/>
      <c r="ABL27" s="61"/>
      <c r="ABM27" s="61"/>
      <c r="ABN27" s="61"/>
      <c r="ABO27" s="61"/>
      <c r="ABP27" s="61"/>
      <c r="ABQ27" s="61"/>
      <c r="ABR27" s="61"/>
      <c r="ABS27" s="61"/>
      <c r="ABT27" s="61"/>
      <c r="ABU27" s="61"/>
      <c r="ABV27" s="61"/>
      <c r="ABW27" s="61"/>
      <c r="ABX27" s="61"/>
      <c r="ABY27" s="61"/>
      <c r="ABZ27" s="61"/>
      <c r="ACA27" s="61"/>
      <c r="ACB27" s="61"/>
      <c r="ACC27" s="61"/>
      <c r="ACD27" s="61"/>
      <c r="ACE27" s="61"/>
      <c r="ACF27" s="61"/>
      <c r="ACG27" s="61"/>
      <c r="ACH27" s="61"/>
      <c r="ACI27" s="61"/>
      <c r="ACJ27" s="61"/>
      <c r="ACK27" s="61"/>
      <c r="ACL27" s="61"/>
      <c r="ACM27" s="61"/>
      <c r="ACN27" s="61"/>
      <c r="ACO27" s="61"/>
      <c r="ACP27" s="61"/>
      <c r="ACQ27" s="61"/>
      <c r="ACR27" s="61"/>
      <c r="ACS27" s="61"/>
      <c r="ACT27" s="61"/>
      <c r="ACU27" s="61"/>
      <c r="ACV27" s="61"/>
      <c r="ACW27" s="61"/>
      <c r="ACX27" s="61"/>
      <c r="ACY27" s="61"/>
      <c r="ACZ27" s="61"/>
      <c r="ADA27" s="61"/>
      <c r="ADB27" s="61"/>
      <c r="ADC27" s="61"/>
      <c r="ADD27" s="61"/>
      <c r="ADE27" s="61"/>
      <c r="ADF27" s="61"/>
      <c r="ADG27" s="61"/>
    </row>
    <row r="28" spans="1:792">
      <c r="E28" s="112" t="s">
        <v>46</v>
      </c>
      <c r="F28" s="160" t="s">
        <v>98</v>
      </c>
      <c r="G28" s="161"/>
    </row>
    <row r="29" spans="1:792" ht="15.75">
      <c r="A29" s="81" t="s">
        <v>48</v>
      </c>
      <c r="B29" s="113"/>
      <c r="E29" s="114">
        <v>0.2</v>
      </c>
      <c r="F29" s="115"/>
      <c r="G29" s="162">
        <f>NPV(B20,C23:L23)</f>
        <v>489945.78873382328</v>
      </c>
      <c r="H29" s="163"/>
    </row>
    <row r="30" spans="1:792" ht="15.75">
      <c r="A30" s="81" t="s">
        <v>47</v>
      </c>
      <c r="B30" s="113"/>
      <c r="E30" s="114">
        <v>0.1</v>
      </c>
      <c r="F30" s="116">
        <f>IRR(C23:L23,0)*4</f>
        <v>0.22655878653417894</v>
      </c>
      <c r="G30" s="117" t="s">
        <v>163</v>
      </c>
    </row>
    <row r="32" spans="1:792">
      <c r="C32" s="164"/>
      <c r="D32" s="120"/>
      <c r="E32" s="139" t="s">
        <v>97</v>
      </c>
    </row>
    <row r="33" spans="1:8">
      <c r="A33" s="65" t="s">
        <v>96</v>
      </c>
      <c r="C33" s="120" t="s">
        <v>99</v>
      </c>
      <c r="D33" s="120"/>
      <c r="E33" s="165">
        <v>0.2</v>
      </c>
      <c r="F33" s="118">
        <f>'Building Pro Forma Budget'!G82</f>
        <v>0.32367563343283001</v>
      </c>
      <c r="H33" s="113"/>
    </row>
    <row r="34" spans="1:8">
      <c r="A34" s="113"/>
      <c r="C34" s="120" t="s">
        <v>100</v>
      </c>
      <c r="D34" s="120"/>
      <c r="E34" s="165">
        <v>0.15</v>
      </c>
      <c r="F34" s="118">
        <f>'Building Pro Forma Budget'!G83</f>
        <v>0.16337794981237269</v>
      </c>
    </row>
    <row r="36" spans="1:8">
      <c r="A36" s="65" t="s">
        <v>186</v>
      </c>
    </row>
    <row r="38" spans="1:8" ht="15.75">
      <c r="A38" s="81" t="s">
        <v>187</v>
      </c>
      <c r="C38" s="65" t="s">
        <v>188</v>
      </c>
      <c r="G38" s="119">
        <v>2702041.3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zoomScale="145" zoomScaleNormal="145" workbookViewId="0">
      <selection activeCell="H21" sqref="H21"/>
    </sheetView>
  </sheetViews>
  <sheetFormatPr defaultRowHeight="15"/>
  <cols>
    <col min="1" max="8" width="19" style="120" customWidth="1"/>
    <col min="9" max="9" width="12.7109375" style="120" customWidth="1"/>
    <col min="10" max="16384" width="9.140625" style="120"/>
  </cols>
  <sheetData>
    <row r="2" spans="1:8" ht="15.75">
      <c r="A2" s="167" t="s">
        <v>170</v>
      </c>
      <c r="B2" s="168"/>
      <c r="C2" s="168"/>
      <c r="D2" s="168"/>
      <c r="E2" s="168"/>
      <c r="F2" s="168"/>
      <c r="G2" s="168"/>
      <c r="H2" s="169"/>
    </row>
    <row r="3" spans="1:8">
      <c r="A3" s="121"/>
      <c r="B3" s="122"/>
      <c r="C3" s="122"/>
      <c r="D3" s="122"/>
      <c r="E3" s="122"/>
      <c r="F3" s="122"/>
      <c r="G3" s="122"/>
      <c r="H3" s="123"/>
    </row>
    <row r="4" spans="1:8" ht="15.75">
      <c r="A4" s="124" t="s">
        <v>171</v>
      </c>
      <c r="B4" s="122"/>
      <c r="C4" s="122"/>
      <c r="D4" s="122"/>
      <c r="E4" s="122"/>
      <c r="F4" s="122"/>
      <c r="G4" s="122"/>
      <c r="H4" s="123"/>
    </row>
    <row r="5" spans="1:8">
      <c r="A5" s="125" t="s">
        <v>175</v>
      </c>
      <c r="B5" s="126" t="s">
        <v>177</v>
      </c>
      <c r="C5" s="126" t="s">
        <v>176</v>
      </c>
      <c r="D5" s="122"/>
      <c r="E5" s="122"/>
      <c r="F5" s="122"/>
      <c r="G5" s="122"/>
      <c r="H5" s="123"/>
    </row>
    <row r="6" spans="1:8">
      <c r="A6" s="121"/>
      <c r="B6" s="122"/>
      <c r="C6" s="122"/>
      <c r="D6" s="126" t="s">
        <v>179</v>
      </c>
      <c r="E6" s="122" t="s">
        <v>178</v>
      </c>
      <c r="F6" s="127">
        <v>1127266.97</v>
      </c>
      <c r="G6" s="122" t="s">
        <v>173</v>
      </c>
      <c r="H6" s="128">
        <v>987060.35</v>
      </c>
    </row>
    <row r="7" spans="1:8">
      <c r="A7" s="121"/>
      <c r="B7" s="122"/>
      <c r="C7" s="122"/>
      <c r="D7" s="126" t="s">
        <v>99</v>
      </c>
      <c r="E7" s="122" t="s">
        <v>178</v>
      </c>
      <c r="F7" s="129">
        <v>0.32</v>
      </c>
      <c r="G7" s="122" t="s">
        <v>173</v>
      </c>
      <c r="H7" s="130">
        <v>0.27</v>
      </c>
    </row>
    <row r="8" spans="1:8">
      <c r="A8" s="121"/>
      <c r="B8" s="122"/>
      <c r="C8" s="122"/>
      <c r="D8" s="126" t="s">
        <v>100</v>
      </c>
      <c r="E8" s="122" t="s">
        <v>178</v>
      </c>
      <c r="F8" s="129">
        <v>0.16</v>
      </c>
      <c r="G8" s="122" t="s">
        <v>173</v>
      </c>
      <c r="H8" s="130">
        <v>0.14000000000000001</v>
      </c>
    </row>
    <row r="9" spans="1:8">
      <c r="A9" s="121"/>
      <c r="B9" s="122"/>
      <c r="C9" s="122"/>
      <c r="D9" s="131" t="s">
        <v>48</v>
      </c>
      <c r="E9" s="122" t="s">
        <v>178</v>
      </c>
      <c r="F9" s="127">
        <v>489945.78</v>
      </c>
      <c r="G9" s="122" t="s">
        <v>173</v>
      </c>
      <c r="H9" s="128">
        <v>193548.46</v>
      </c>
    </row>
    <row r="10" spans="1:8">
      <c r="A10" s="121"/>
      <c r="B10" s="122"/>
      <c r="C10" s="122"/>
      <c r="D10" s="131" t="s">
        <v>47</v>
      </c>
      <c r="E10" s="122" t="s">
        <v>178</v>
      </c>
      <c r="F10" s="132">
        <v>0.2266</v>
      </c>
      <c r="G10" s="122" t="s">
        <v>173</v>
      </c>
      <c r="H10" s="133">
        <v>0.2024</v>
      </c>
    </row>
    <row r="11" spans="1:8">
      <c r="A11" s="121"/>
      <c r="B11" s="122"/>
      <c r="C11" s="122"/>
      <c r="D11" s="131"/>
      <c r="E11" s="122"/>
      <c r="F11" s="132"/>
      <c r="G11" s="122"/>
      <c r="H11" s="133"/>
    </row>
    <row r="12" spans="1:8" ht="15.75">
      <c r="A12" s="124" t="s">
        <v>172</v>
      </c>
      <c r="B12" s="122"/>
      <c r="C12" s="122"/>
      <c r="D12" s="126"/>
      <c r="E12" s="122"/>
      <c r="F12" s="122"/>
      <c r="G12" s="122"/>
      <c r="H12" s="134"/>
    </row>
    <row r="13" spans="1:8">
      <c r="A13" s="135">
        <f>'NPV IRR DCF Cash Flow Model'!F2</f>
        <v>216666.66</v>
      </c>
      <c r="B13" s="126" t="s">
        <v>177</v>
      </c>
      <c r="C13" s="136">
        <f>A13*0.8</f>
        <v>173333.32800000001</v>
      </c>
      <c r="D13" s="126"/>
      <c r="E13" s="122"/>
      <c r="F13" s="122"/>
      <c r="G13" s="122"/>
      <c r="H13" s="134"/>
    </row>
    <row r="14" spans="1:8">
      <c r="B14" s="122"/>
      <c r="C14" s="122"/>
      <c r="D14" s="126" t="s">
        <v>179</v>
      </c>
      <c r="E14" s="122" t="s">
        <v>178</v>
      </c>
      <c r="F14" s="127">
        <v>1127266.97</v>
      </c>
      <c r="G14" s="122" t="s">
        <v>173</v>
      </c>
      <c r="H14" s="128">
        <v>325670.65999999997</v>
      </c>
    </row>
    <row r="15" spans="1:8">
      <c r="A15" s="121"/>
      <c r="B15" s="122"/>
      <c r="C15" s="122"/>
      <c r="D15" s="126" t="s">
        <v>180</v>
      </c>
      <c r="E15" s="122" t="s">
        <v>178</v>
      </c>
      <c r="F15" s="129">
        <v>0.32</v>
      </c>
      <c r="G15" s="122" t="s">
        <v>173</v>
      </c>
      <c r="H15" s="133">
        <v>-0.09</v>
      </c>
    </row>
    <row r="16" spans="1:8">
      <c r="A16" s="121"/>
      <c r="B16" s="122"/>
      <c r="C16" s="122"/>
      <c r="D16" s="126" t="s">
        <v>100</v>
      </c>
      <c r="E16" s="122" t="s">
        <v>178</v>
      </c>
      <c r="F16" s="129">
        <v>0.16</v>
      </c>
      <c r="G16" s="122" t="s">
        <v>173</v>
      </c>
      <c r="H16" s="133">
        <v>-0.06</v>
      </c>
    </row>
    <row r="17" spans="1:8">
      <c r="A17" s="121"/>
      <c r="B17" s="122"/>
      <c r="C17" s="122"/>
      <c r="D17" s="131" t="s">
        <v>48</v>
      </c>
      <c r="E17" s="122" t="s">
        <v>178</v>
      </c>
      <c r="F17" s="127">
        <v>489945.78</v>
      </c>
      <c r="G17" s="122" t="s">
        <v>173</v>
      </c>
      <c r="H17" s="128">
        <v>-716698.72</v>
      </c>
    </row>
    <row r="18" spans="1:8">
      <c r="A18" s="122"/>
      <c r="B18" s="122"/>
      <c r="C18" s="122"/>
      <c r="D18" s="126" t="s">
        <v>47</v>
      </c>
      <c r="E18" s="122" t="s">
        <v>178</v>
      </c>
      <c r="F18" s="132">
        <v>0.2266</v>
      </c>
      <c r="G18" s="122" t="s">
        <v>174</v>
      </c>
      <c r="H18" s="133">
        <v>-1.12E-2</v>
      </c>
    </row>
    <row r="19" spans="1:8">
      <c r="A19" s="122"/>
      <c r="B19" s="122"/>
      <c r="C19" s="122"/>
      <c r="D19" s="126"/>
      <c r="E19" s="122"/>
      <c r="F19" s="132"/>
      <c r="G19" s="122"/>
      <c r="H19" s="133"/>
    </row>
    <row r="20" spans="1:8" ht="15.75">
      <c r="A20" s="137" t="s">
        <v>186</v>
      </c>
      <c r="B20" s="122"/>
      <c r="C20" s="122"/>
      <c r="D20" s="126"/>
      <c r="E20" s="122"/>
      <c r="F20" s="132"/>
      <c r="G20" s="122"/>
      <c r="H20" s="133"/>
    </row>
    <row r="21" spans="1:8">
      <c r="A21" s="120" t="s">
        <v>189</v>
      </c>
      <c r="D21" s="131" t="s">
        <v>187</v>
      </c>
      <c r="H21" s="138">
        <f>'NPV IRR DCF Cash Flow Model'!G38</f>
        <v>2702041.3</v>
      </c>
    </row>
    <row r="22" spans="1:8">
      <c r="A22" s="139"/>
      <c r="B22" s="139"/>
      <c r="C22" s="139"/>
      <c r="D22" s="139"/>
      <c r="E22" s="139"/>
      <c r="F22" s="139"/>
      <c r="G22" s="139"/>
      <c r="H22" s="140"/>
    </row>
    <row r="23" spans="1:8">
      <c r="B23" s="113"/>
    </row>
    <row r="29" spans="1:8">
      <c r="G29" s="120" t="s">
        <v>181</v>
      </c>
    </row>
  </sheetData>
  <mergeCells count="1"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8" sqref="E8"/>
    </sheetView>
  </sheetViews>
  <sheetFormatPr defaultRowHeight="15.75"/>
  <cols>
    <col min="1" max="1" width="48.28515625" style="48" customWidth="1"/>
    <col min="2" max="7" width="35.5703125" style="48" customWidth="1"/>
    <col min="8" max="16384" width="9.140625" style="48"/>
  </cols>
  <sheetData>
    <row r="1" spans="1:7" ht="19.5" customHeight="1">
      <c r="A1" s="45" t="s">
        <v>122</v>
      </c>
      <c r="B1" s="46">
        <v>7150000</v>
      </c>
      <c r="C1" s="47"/>
      <c r="D1" s="47"/>
      <c r="E1" s="47"/>
      <c r="F1" s="47"/>
      <c r="G1" s="47"/>
    </row>
    <row r="2" spans="1:7" ht="19.5" customHeight="1">
      <c r="A2" s="45" t="s">
        <v>123</v>
      </c>
      <c r="B2" s="49">
        <v>-291200</v>
      </c>
      <c r="C2" s="47">
        <v>3.5</v>
      </c>
      <c r="D2" s="47"/>
      <c r="E2" s="47"/>
      <c r="F2" s="47"/>
      <c r="G2" s="47"/>
    </row>
    <row r="3" spans="1:7" ht="19.5" customHeight="1">
      <c r="A3" s="45" t="s">
        <v>124</v>
      </c>
      <c r="B3" s="46">
        <v>6858800</v>
      </c>
      <c r="C3" s="47"/>
      <c r="D3" s="47"/>
      <c r="E3" s="47"/>
      <c r="F3" s="47"/>
      <c r="G3" s="47"/>
    </row>
    <row r="4" spans="1:7" ht="19.5" customHeight="1">
      <c r="A4" s="45" t="s">
        <v>164</v>
      </c>
      <c r="B4" s="50">
        <f>85*24438</f>
        <v>2077230</v>
      </c>
      <c r="C4" s="47" t="s">
        <v>140</v>
      </c>
      <c r="D4" s="47"/>
      <c r="E4" s="47"/>
      <c r="F4" s="47"/>
      <c r="G4" s="51"/>
    </row>
    <row r="5" spans="1:7" ht="19.5" customHeight="1">
      <c r="A5" s="45" t="s">
        <v>125</v>
      </c>
      <c r="B5" s="50">
        <f>B4*0.25</f>
        <v>519307.5</v>
      </c>
      <c r="C5" s="47"/>
      <c r="D5" s="47"/>
      <c r="E5" s="47"/>
      <c r="F5" s="47" t="s">
        <v>141</v>
      </c>
      <c r="G5" s="47" t="s">
        <v>142</v>
      </c>
    </row>
    <row r="6" spans="1:7" ht="19.5" customHeight="1">
      <c r="A6" s="52" t="s">
        <v>126</v>
      </c>
      <c r="B6" s="46">
        <v>57298.45</v>
      </c>
      <c r="C6" s="47"/>
      <c r="D6" s="53">
        <f>B4+B5</f>
        <v>2596537.5</v>
      </c>
      <c r="E6" s="51">
        <v>649134.38</v>
      </c>
      <c r="F6" s="54">
        <f>$S6*(POWER(1.00875,4))+$S6*(POWER(1.00875,3))+$S6*(POWER(1.00875,2))+$S6*1.00875</f>
        <v>0</v>
      </c>
      <c r="G6" s="54">
        <f>D6</f>
        <v>2596537.5</v>
      </c>
    </row>
    <row r="7" spans="1:7" ht="19.5" customHeight="1">
      <c r="A7" s="45" t="s">
        <v>127</v>
      </c>
      <c r="B7" s="46">
        <v>1714700</v>
      </c>
      <c r="C7" s="55">
        <v>0.25</v>
      </c>
      <c r="D7" s="47"/>
      <c r="E7" s="51">
        <f>D6/4</f>
        <v>649134.375</v>
      </c>
      <c r="F7" s="47"/>
      <c r="G7" s="53">
        <f>F6-G6</f>
        <v>-2596537.5</v>
      </c>
    </row>
    <row r="8" spans="1:7" ht="19.5" customHeight="1">
      <c r="A8" s="52" t="s">
        <v>144</v>
      </c>
      <c r="B8" s="56">
        <v>2490264.0499999998</v>
      </c>
      <c r="C8" s="47"/>
      <c r="D8" s="47"/>
      <c r="E8" s="47"/>
      <c r="F8" s="47"/>
      <c r="G8" s="47"/>
    </row>
    <row r="9" spans="1:7" ht="19.5" customHeight="1">
      <c r="A9" s="52" t="s">
        <v>128</v>
      </c>
      <c r="B9" s="53">
        <v>200486.94</v>
      </c>
      <c r="C9" s="47"/>
      <c r="D9" s="47"/>
      <c r="E9" s="47"/>
      <c r="F9" s="47"/>
      <c r="G9" s="47"/>
    </row>
    <row r="10" spans="1:7" ht="19.5" customHeight="1">
      <c r="A10" s="45" t="s">
        <v>129</v>
      </c>
      <c r="B10" s="46">
        <f>B8-B9</f>
        <v>2289777.11</v>
      </c>
      <c r="C10" s="53">
        <f>B8-F19</f>
        <v>200486.94376318017</v>
      </c>
      <c r="D10" s="47"/>
      <c r="E10" s="47"/>
      <c r="F10" s="47"/>
      <c r="G10" s="47"/>
    </row>
    <row r="11" spans="1:7" ht="19.5" customHeight="1">
      <c r="A11" s="47"/>
      <c r="B11" s="47"/>
      <c r="C11" s="47"/>
      <c r="D11" s="47"/>
      <c r="E11" s="47"/>
      <c r="F11" s="47"/>
      <c r="G11" s="47"/>
    </row>
    <row r="12" spans="1:7" ht="19.5" customHeight="1">
      <c r="A12" s="47"/>
      <c r="B12" s="47"/>
      <c r="C12" s="47"/>
      <c r="D12" s="57" t="s">
        <v>143</v>
      </c>
      <c r="E12" s="47"/>
      <c r="F12" s="47"/>
      <c r="G12" s="47"/>
    </row>
    <row r="13" spans="1:7" ht="19.5" customHeight="1">
      <c r="A13" s="47"/>
      <c r="B13" s="47"/>
      <c r="C13" s="47"/>
      <c r="D13" s="57" t="s">
        <v>165</v>
      </c>
      <c r="E13" s="47"/>
      <c r="F13" s="47"/>
      <c r="G13" s="47"/>
    </row>
    <row r="14" spans="1:7" ht="19.5" customHeight="1">
      <c r="A14" s="47"/>
      <c r="B14" s="47"/>
      <c r="C14" s="47"/>
      <c r="D14" s="57">
        <f xml:space="preserve"> 0.0366120691</f>
        <v>3.6612069099999998E-2</v>
      </c>
      <c r="E14" s="47"/>
      <c r="F14" s="47"/>
      <c r="G14" s="47"/>
    </row>
    <row r="15" spans="1:7" ht="19.5" customHeight="1">
      <c r="A15" s="47"/>
      <c r="B15" s="47"/>
      <c r="C15" s="47"/>
      <c r="D15" s="47"/>
      <c r="E15" s="47"/>
      <c r="F15" s="47"/>
      <c r="G15" s="47"/>
    </row>
    <row r="16" spans="1:7" ht="19.5" customHeight="1">
      <c r="A16" s="47"/>
      <c r="B16" s="47"/>
      <c r="C16" s="47"/>
      <c r="D16" s="47" t="s">
        <v>144</v>
      </c>
      <c r="E16" s="47"/>
      <c r="F16" s="47"/>
      <c r="G16" s="47"/>
    </row>
    <row r="17" spans="1:7" ht="19.5" customHeight="1">
      <c r="A17" s="47"/>
      <c r="B17" s="47"/>
      <c r="C17" s="47"/>
      <c r="D17" s="57" t="s">
        <v>166</v>
      </c>
      <c r="E17" s="47"/>
      <c r="F17" s="47"/>
      <c r="G17" s="47"/>
    </row>
    <row r="18" spans="1:7" ht="19.5" customHeight="1">
      <c r="A18" s="47"/>
      <c r="B18" s="47"/>
      <c r="C18" s="47"/>
      <c r="D18" s="57" t="s">
        <v>167</v>
      </c>
      <c r="E18" s="47"/>
      <c r="F18" s="57" t="s">
        <v>168</v>
      </c>
      <c r="G18" s="47"/>
    </row>
    <row r="19" spans="1:7" ht="19.5" customHeight="1">
      <c r="A19" s="47"/>
      <c r="B19" s="47"/>
      <c r="C19" s="47"/>
      <c r="D19" s="58">
        <v>2632260.13</v>
      </c>
      <c r="E19" s="47"/>
      <c r="F19" s="56">
        <f>2490264.05/1.08755740601</f>
        <v>2289777.1062368196</v>
      </c>
      <c r="G19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Input Table</vt:lpstr>
      <vt:lpstr>Building Pro Forma Budget</vt:lpstr>
      <vt:lpstr>NPV IRR DCF Cash Flow Model</vt:lpstr>
      <vt:lpstr>Sensitivity Analysis</vt:lpstr>
      <vt:lpstr>Workbook 1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2016-01-20T05:50:24Z</dcterms:created>
  <dcterms:modified xsi:type="dcterms:W3CDTF">2016-03-16T01:30:14Z</dcterms:modified>
</cp:coreProperties>
</file>